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9144" windowHeight="3804" tabRatio="364" firstSheet="2" activeTab="2"/>
  </bookViews>
  <sheets>
    <sheet name="SKP" sheetId="1" r:id="rId1"/>
    <sheet name="PENGUKURAN" sheetId="2" r:id="rId2"/>
    <sheet name="PENILAIAN" sheetId="3" r:id="rId3"/>
    <sheet name="Sheet2" sheetId="4" r:id="rId4"/>
    <sheet name="Sheet1" sheetId="5" r:id="rId5"/>
  </sheets>
  <definedNames>
    <definedName name="_xlnm.Print_Area" localSheetId="2">PENILAIAN!$A$1:$U$56</definedName>
    <definedName name="_xlnm.Print_Area" localSheetId="0">SKP!$A$1:$M$34</definedName>
  </definedNames>
  <calcPr calcId="124519"/>
</workbook>
</file>

<file path=xl/calcChain.xml><?xml version="1.0" encoding="utf-8"?>
<calcChain xmlns="http://schemas.openxmlformats.org/spreadsheetml/2006/main">
  <c r="F16" i="1"/>
  <c r="F15"/>
  <c r="F10" i="3"/>
  <c r="J19" i="2"/>
  <c r="I19"/>
  <c r="AL19" s="1"/>
  <c r="H19"/>
  <c r="O19" s="1"/>
  <c r="G19"/>
  <c r="AC19" s="1"/>
  <c r="F19"/>
  <c r="Z19" s="1"/>
  <c r="E19"/>
  <c r="L19" s="1"/>
  <c r="D19"/>
  <c r="Y19" s="1"/>
  <c r="AG19" s="1"/>
  <c r="Q19" s="1"/>
  <c r="C19"/>
  <c r="B19"/>
  <c r="J18"/>
  <c r="I18"/>
  <c r="AF18" s="1"/>
  <c r="H18"/>
  <c r="O18"/>
  <c r="G18"/>
  <c r="AK18" s="1"/>
  <c r="F18"/>
  <c r="Z18"/>
  <c r="E18"/>
  <c r="L18" s="1"/>
  <c r="D18"/>
  <c r="Y18"/>
  <c r="AG18" s="1"/>
  <c r="Q18" s="1"/>
  <c r="B18"/>
  <c r="J11"/>
  <c r="I11"/>
  <c r="AL11" s="1"/>
  <c r="H11"/>
  <c r="O11" s="1"/>
  <c r="G11"/>
  <c r="AC11" s="1"/>
  <c r="F11"/>
  <c r="Z11" s="1"/>
  <c r="E11"/>
  <c r="L11" s="1"/>
  <c r="D11"/>
  <c r="Y11" s="1"/>
  <c r="B11"/>
  <c r="J10"/>
  <c r="I10"/>
  <c r="AF10" s="1"/>
  <c r="H10"/>
  <c r="O10" s="1"/>
  <c r="G10"/>
  <c r="AK10" s="1"/>
  <c r="F10"/>
  <c r="Z10" s="1"/>
  <c r="E10"/>
  <c r="L10" s="1"/>
  <c r="D10"/>
  <c r="Y10" s="1"/>
  <c r="B10"/>
  <c r="F19" i="1"/>
  <c r="F20"/>
  <c r="F21"/>
  <c r="F22"/>
  <c r="C18" i="2"/>
  <c r="C9"/>
  <c r="C10"/>
  <c r="C11"/>
  <c r="F17" i="1"/>
  <c r="C13" i="2" s="1"/>
  <c r="F18" i="1"/>
  <c r="C8" i="2"/>
  <c r="G9" i="3"/>
  <c r="D9" i="2"/>
  <c r="Y9" s="1"/>
  <c r="D12"/>
  <c r="T12" s="1"/>
  <c r="D13"/>
  <c r="T13" s="1"/>
  <c r="D14"/>
  <c r="T14" s="1"/>
  <c r="D8"/>
  <c r="Y8" s="1"/>
  <c r="J9"/>
  <c r="E53" i="3"/>
  <c r="E52"/>
  <c r="P48"/>
  <c r="P47"/>
  <c r="P46"/>
  <c r="P45"/>
  <c r="P44"/>
  <c r="P42"/>
  <c r="P41"/>
  <c r="P40"/>
  <c r="P39"/>
  <c r="P38"/>
  <c r="C48"/>
  <c r="C47"/>
  <c r="E43"/>
  <c r="E42"/>
  <c r="G8"/>
  <c r="G7"/>
  <c r="G6"/>
  <c r="G5"/>
  <c r="G4"/>
  <c r="F11"/>
  <c r="G11" s="1"/>
  <c r="H29" i="1"/>
  <c r="H30"/>
  <c r="B30"/>
  <c r="B29"/>
  <c r="M33" i="2" s="1"/>
  <c r="I14"/>
  <c r="AL14" s="1"/>
  <c r="I15"/>
  <c r="AF15" s="1"/>
  <c r="I16"/>
  <c r="AL16" s="1"/>
  <c r="I17"/>
  <c r="AL17" s="1"/>
  <c r="D15"/>
  <c r="T15" s="1"/>
  <c r="D16"/>
  <c r="T16" s="1"/>
  <c r="D17"/>
  <c r="Y17" s="1"/>
  <c r="AG17" s="1"/>
  <c r="Q17" s="1"/>
  <c r="I8"/>
  <c r="X8" s="1"/>
  <c r="AB8" s="1"/>
  <c r="B15"/>
  <c r="C15"/>
  <c r="E15"/>
  <c r="L15"/>
  <c r="F15"/>
  <c r="Z15"/>
  <c r="G15"/>
  <c r="AD15"/>
  <c r="H15"/>
  <c r="O15"/>
  <c r="J15"/>
  <c r="B16"/>
  <c r="C16"/>
  <c r="E16"/>
  <c r="L16" s="1"/>
  <c r="F16"/>
  <c r="Z16" s="1"/>
  <c r="G16"/>
  <c r="AD16" s="1"/>
  <c r="H16"/>
  <c r="O16" s="1"/>
  <c r="J16"/>
  <c r="B13"/>
  <c r="E13"/>
  <c r="L13" s="1"/>
  <c r="F13"/>
  <c r="Z13" s="1"/>
  <c r="G13"/>
  <c r="AD13" s="1"/>
  <c r="H13"/>
  <c r="O13" s="1"/>
  <c r="I13"/>
  <c r="AF13" s="1"/>
  <c r="B14"/>
  <c r="C14"/>
  <c r="E14"/>
  <c r="L14" s="1"/>
  <c r="F14"/>
  <c r="Z14" s="1"/>
  <c r="G14"/>
  <c r="AD14" s="1"/>
  <c r="H14"/>
  <c r="O14" s="1"/>
  <c r="B17"/>
  <c r="C17"/>
  <c r="E17"/>
  <c r="L17" s="1"/>
  <c r="F17"/>
  <c r="Z17" s="1"/>
  <c r="G17"/>
  <c r="AC17" s="1"/>
  <c r="H17"/>
  <c r="O17" s="1"/>
  <c r="J17"/>
  <c r="B9"/>
  <c r="B12"/>
  <c r="E9"/>
  <c r="L9" s="1"/>
  <c r="F9"/>
  <c r="Z9" s="1"/>
  <c r="G9"/>
  <c r="W9" s="1"/>
  <c r="H9"/>
  <c r="O9" s="1"/>
  <c r="I9"/>
  <c r="X9" s="1"/>
  <c r="AB9" s="1"/>
  <c r="C12"/>
  <c r="E12"/>
  <c r="L12" s="1"/>
  <c r="F12"/>
  <c r="Z12" s="1"/>
  <c r="G12"/>
  <c r="AD12" s="1"/>
  <c r="H12"/>
  <c r="O12" s="1"/>
  <c r="I12"/>
  <c r="AE12" s="1"/>
  <c r="G8"/>
  <c r="AC8" s="1"/>
  <c r="F8"/>
  <c r="Z8" s="1"/>
  <c r="M34"/>
  <c r="H8"/>
  <c r="O8" s="1"/>
  <c r="E8"/>
  <c r="L8" s="1"/>
  <c r="B8"/>
  <c r="X16"/>
  <c r="AB16" s="1"/>
  <c r="X17"/>
  <c r="AB17" s="1"/>
  <c r="J12"/>
  <c r="AE16"/>
  <c r="AL15"/>
  <c r="AD17"/>
  <c r="AC13"/>
  <c r="W16"/>
  <c r="AA16" s="1"/>
  <c r="AK8"/>
  <c r="W15"/>
  <c r="AA15" s="1"/>
  <c r="AK15"/>
  <c r="T17"/>
  <c r="AC15"/>
  <c r="W14"/>
  <c r="AA14" s="1"/>
  <c r="AE14"/>
  <c r="J13"/>
  <c r="J14"/>
  <c r="T18"/>
  <c r="W18"/>
  <c r="AA18" s="1"/>
  <c r="AL18"/>
  <c r="X19"/>
  <c r="AB19" s="1"/>
  <c r="AD19"/>
  <c r="AF19"/>
  <c r="AK19"/>
  <c r="AM19" s="1"/>
  <c r="T19"/>
  <c r="W19"/>
  <c r="AA19" s="1"/>
  <c r="AE19"/>
  <c r="T10"/>
  <c r="AC10"/>
  <c r="AF11"/>
  <c r="AE11"/>
  <c r="AN19"/>
  <c r="W8"/>
  <c r="X14"/>
  <c r="AB14"/>
  <c r="AL13"/>
  <c r="AE13"/>
  <c r="AF14"/>
  <c r="AM18" l="1"/>
  <c r="AN18"/>
  <c r="AK9"/>
  <c r="X18"/>
  <c r="AB18" s="1"/>
  <c r="AC18"/>
  <c r="AC14"/>
  <c r="AK14"/>
  <c r="AN14" s="1"/>
  <c r="AD18"/>
  <c r="AE18"/>
  <c r="AC12"/>
  <c r="W17"/>
  <c r="AA17" s="1"/>
  <c r="Y15"/>
  <c r="AG15" s="1"/>
  <c r="Q15" s="1"/>
  <c r="R15" s="1"/>
  <c r="U15" s="1"/>
  <c r="W13"/>
  <c r="Y16"/>
  <c r="AG16" s="1"/>
  <c r="Q16" s="1"/>
  <c r="R16" s="1"/>
  <c r="U16" s="1"/>
  <c r="AE17"/>
  <c r="AF16"/>
  <c r="AK17"/>
  <c r="AM17" s="1"/>
  <c r="AK13"/>
  <c r="AN13" s="1"/>
  <c r="AM15"/>
  <c r="AA9"/>
  <c r="AC9"/>
  <c r="AD11"/>
  <c r="AO19"/>
  <c r="Y14"/>
  <c r="AG14" s="1"/>
  <c r="Q14" s="1"/>
  <c r="R14" s="1"/>
  <c r="U14" s="1"/>
  <c r="AE15"/>
  <c r="X15"/>
  <c r="AB15" s="1"/>
  <c r="AF17"/>
  <c r="AD9"/>
  <c r="F12" i="3"/>
  <c r="I12" s="1"/>
  <c r="X13" i="2"/>
  <c r="AB13" s="1"/>
  <c r="AA13"/>
  <c r="AF12"/>
  <c r="W12"/>
  <c r="AA12" s="1"/>
  <c r="AK12"/>
  <c r="AN12" s="1"/>
  <c r="Y12"/>
  <c r="X11"/>
  <c r="AB11" s="1"/>
  <c r="AK11"/>
  <c r="AM11" s="1"/>
  <c r="W11"/>
  <c r="AA11" s="1"/>
  <c r="T11"/>
  <c r="AE9"/>
  <c r="AL9"/>
  <c r="AM9" s="1"/>
  <c r="AO9" s="1"/>
  <c r="AN9"/>
  <c r="AG9"/>
  <c r="Q9" s="1"/>
  <c r="R9" s="1"/>
  <c r="U9" s="1"/>
  <c r="AL8"/>
  <c r="AM8" s="1"/>
  <c r="AF8"/>
  <c r="AE8"/>
  <c r="AD8"/>
  <c r="AA8" s="1"/>
  <c r="AG8" s="1"/>
  <c r="Q8" s="1"/>
  <c r="R8" s="1"/>
  <c r="U8" s="1"/>
  <c r="T8"/>
  <c r="AN10"/>
  <c r="R17"/>
  <c r="U17" s="1"/>
  <c r="R18"/>
  <c r="U18" s="1"/>
  <c r="R19"/>
  <c r="U19" s="1"/>
  <c r="X24"/>
  <c r="AD10"/>
  <c r="AE10"/>
  <c r="AN17"/>
  <c r="AO17" s="1"/>
  <c r="AL10"/>
  <c r="AM10" s="1"/>
  <c r="W10"/>
  <c r="AN8"/>
  <c r="AN15"/>
  <c r="AO15" s="1"/>
  <c r="AM14"/>
  <c r="AO14" s="1"/>
  <c r="X10"/>
  <c r="AB10" s="1"/>
  <c r="Y13"/>
  <c r="T9"/>
  <c r="AL12"/>
  <c r="AF9"/>
  <c r="X12"/>
  <c r="AB12" s="1"/>
  <c r="AC16"/>
  <c r="AK16"/>
  <c r="AO18" l="1"/>
  <c r="AM13"/>
  <c r="AO13" s="1"/>
  <c r="AM12"/>
  <c r="AO12" s="1"/>
  <c r="AN11"/>
  <c r="AO11" s="1"/>
  <c r="AO10"/>
  <c r="AG13"/>
  <c r="Q13" s="1"/>
  <c r="R13" s="1"/>
  <c r="U13" s="1"/>
  <c r="AG12"/>
  <c r="Q12" s="1"/>
  <c r="R12" s="1"/>
  <c r="U12" s="1"/>
  <c r="AG11"/>
  <c r="Q11" s="1"/>
  <c r="R11" s="1"/>
  <c r="U11" s="1"/>
  <c r="T26"/>
  <c r="AA10"/>
  <c r="AG10" s="1"/>
  <c r="Q10" s="1"/>
  <c r="R10" s="1"/>
  <c r="U10" s="1"/>
  <c r="AO8"/>
  <c r="AM16"/>
  <c r="AN16"/>
  <c r="R26" l="1"/>
  <c r="F3" i="3" s="1"/>
  <c r="I3" s="1"/>
  <c r="I13" s="1"/>
  <c r="I14" s="1"/>
  <c r="AO16" i="2"/>
  <c r="R27" l="1"/>
</calcChain>
</file>

<file path=xl/sharedStrings.xml><?xml version="1.0" encoding="utf-8"?>
<sst xmlns="http://schemas.openxmlformats.org/spreadsheetml/2006/main" count="173" uniqueCount="119">
  <si>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</si>
  <si>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</si>
  <si>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</si>
  <si>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</si>
  <si>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</si>
  <si>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</si>
  <si>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</si>
  <si>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</si>
  <si>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</si>
  <si>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</si>
  <si>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</si>
  <si>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</si>
  <si>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</si>
  <si>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</si>
  <si>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</si>
  <si>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</si>
  <si>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</si>
  <si>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</si>
  <si>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</si>
  <si>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</si>
  <si>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</si>
  <si>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</si>
  <si>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</si>
  <si>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</si>
  <si>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</si>
  <si>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</si>
  <si>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</si>
  <si>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</si>
  <si>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</si>
  <si>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</si>
  <si>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</si>
  <si>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</si>
  <si>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</si>
  <si>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</si>
  <si>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</si>
  <si>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</si>
  <si>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</si>
  <si>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</si>
  <si>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</si>
  <si>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</si>
  <si>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</si>
  <si>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</si>
  <si>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</si>
  <si>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</si>
  <si>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</si>
  <si>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</si>
  <si>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</si>
  <si>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</si>
  <si>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</si>
  <si>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</si>
  <si>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</si>
  <si>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</si>
  <si>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</si>
  <si>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</si>
  <si>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</si>
  <si>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</si>
  <si>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</si>
  <si>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</si>
  <si>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</si>
  <si>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</si>
  <si>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</si>
  <si>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</si>
  <si>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</si>
  <si>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</si>
  <si>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</si>
  <si>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</si>
  <si>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</si>
  <si>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</si>
  <si>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</si>
  <si>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</si>
  <si>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</si>
  <si>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</si>
  <si>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</si>
  <si>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</si>
  <si>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</si>
  <si>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</si>
  <si>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</si>
  <si>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</si>
  <si>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</si>
  <si>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</si>
  <si>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</si>
  <si>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</si>
  <si>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</si>
  <si>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</si>
  <si>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</si>
  <si>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</si>
  <si>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</si>
  <si>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</si>
  <si>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</si>
  <si>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</si>
  <si>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</si>
  <si>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</si>
  <si>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Nurwati</t>
  </si>
  <si>
    <t>030581/0305157803</t>
  </si>
  <si>
    <t>Penata Muda tingkat I,III/b</t>
  </si>
  <si>
    <t>Lektor</t>
  </si>
  <si>
    <t>Dosen Tetap Pada FTI Universita Budi Luhur</t>
  </si>
  <si>
    <t xml:space="preserve"> </t>
  </si>
  <si>
    <t>Ita Novita</t>
  </si>
  <si>
    <t>Kaprodi Sistem Informasi FTI Universitas Budi Luhur</t>
  </si>
  <si>
    <t>Mengajar perkuliahan di semester Genap 2016/2017 dan Gasal 2017/2018</t>
  </si>
  <si>
    <t>sks</t>
  </si>
  <si>
    <t>bln</t>
  </si>
  <si>
    <t>-</t>
  </si>
  <si>
    <t>Membimbing skripsi S1sebagai pembimbing utama  atas nama (sebutkan nama mhs)</t>
  </si>
  <si>
    <t>mhs</t>
  </si>
  <si>
    <t>Bertugas sebagai penguji (anggota) pada ujian akhir sebanyak atas nama (sebutkan nama mhs)</t>
  </si>
  <si>
    <t>Sebagai penulis ke empat (dari total anggota 3)pada SENMI-UBL(Seminar Multi Disiplin Ilmu) 2017 di Universitas Budi Luhur tanggal 22 April 2017,  dengan judul "Rancangan Sistem Informasi Penjualan dan Pengadaan Barang Pada Toko Latifa" (No ISSN:2087-0930</t>
  </si>
  <si>
    <t>makalah</t>
  </si>
  <si>
    <t>Sebagai Instruktur ke-1 dalam kegiatan P2M Insidental:"Ketrampilan Teknologi Informasi dan Komunikasi Guru Produktif SDN Pesanggrahan 02 Bintaro dan Implementasinya Dalam Pembelajaran", 16 &amp; 17 Mei 2017 di SDN Pesanggrahan 02, Jakarta</t>
  </si>
  <si>
    <t>program</t>
  </si>
  <si>
    <t>Berperan aktif dalam Pertemuan Ilmiah "Seminar Hak Kekayaan ", tanggal 15 Maret 2017, sebagai Anggota/Peserta, penugasan dari Dekan Fak. Teknologi Informasi Univ. Budi Luhur.</t>
  </si>
  <si>
    <t>kegiatan</t>
  </si>
  <si>
    <t>Jakarta,   Januari 2017</t>
  </si>
  <si>
    <t>Jakarta, 31 Desember 2017</t>
  </si>
  <si>
    <t>Jangka Waktu Penilaian 2 Januari s.d. 31 Desember 2017</t>
  </si>
  <si>
    <t>KEMRISTEKDIKTI</t>
  </si>
  <si>
    <t>KOPERTIS WILAYAH III</t>
  </si>
  <si>
    <t>: 2 Januari s/d 31 Desember 2017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</si>
</sst>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70" formatCode="0.000"/>
    <numFmt numFmtId="178" formatCode="0.0000"/>
  </numFmts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name val="Arial"/>
      <family val="2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/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13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170" fontId="12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78" fontId="4" fillId="0" borderId="0" xfId="0" quotePrefix="1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4" fillId="0" borderId="29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29" xfId="0" applyFont="1" applyBorder="1" applyAlignment="1">
      <alignment horizontal="right" vertical="top" wrapText="1"/>
    </xf>
    <xf numFmtId="0" fontId="0" fillId="0" borderId="29" xfId="0" applyBorder="1"/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170" fontId="16" fillId="0" borderId="31" xfId="0" applyNumberFormat="1" applyFont="1" applyBorder="1" applyAlignment="1">
      <alignment horizontal="center" vertical="center"/>
    </xf>
    <xf numFmtId="43" fontId="16" fillId="0" borderId="57" xfId="0" applyNumberFormat="1" applyFont="1" applyBorder="1" applyAlignment="1">
      <alignment horizontal="center" vertical="center" wrapText="1"/>
    </xf>
    <xf numFmtId="9" fontId="16" fillId="0" borderId="58" xfId="0" applyNumberFormat="1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2" fontId="18" fillId="0" borderId="60" xfId="0" applyNumberFormat="1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8" fillId="3" borderId="60" xfId="0" applyFont="1" applyFill="1" applyBorder="1" applyAlignment="1">
      <alignment wrapText="1"/>
    </xf>
    <xf numFmtId="0" fontId="16" fillId="0" borderId="5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2" fontId="18" fillId="0" borderId="59" xfId="0" applyNumberFormat="1" applyFont="1" applyBorder="1" applyAlignment="1">
      <alignment horizontal="center" vertical="center" wrapText="1"/>
    </xf>
    <xf numFmtId="9" fontId="16" fillId="0" borderId="60" xfId="0" applyNumberFormat="1" applyFont="1" applyBorder="1" applyAlignment="1">
      <alignment horizontal="center" vertical="center" wrapText="1"/>
    </xf>
    <xf numFmtId="170" fontId="16" fillId="0" borderId="0" xfId="0" applyNumberFormat="1" applyFont="1" applyBorder="1" applyAlignment="1">
      <alignment vertical="center"/>
    </xf>
    <xf numFmtId="2" fontId="16" fillId="0" borderId="59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32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29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32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2" fontId="16" fillId="0" borderId="6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41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3" fillId="0" borderId="2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5" fillId="0" borderId="52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6" fillId="0" borderId="6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63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170" fontId="18" fillId="0" borderId="47" xfId="0" applyNumberFormat="1" applyFont="1" applyBorder="1" applyAlignment="1">
      <alignment horizontal="center" vertical="center"/>
    </xf>
    <xf numFmtId="170" fontId="18" fillId="0" borderId="48" xfId="0" applyNumberFormat="1" applyFont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2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70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0" fontId="16" fillId="0" borderId="60" xfId="0" applyFont="1" applyBorder="1" applyAlignment="1">
      <alignment vertical="top" wrapText="1"/>
    </xf>
    <xf numFmtId="0" fontId="16" fillId="0" borderId="64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top" wrapText="1"/>
    </xf>
    <xf numFmtId="0" fontId="16" fillId="0" borderId="68" xfId="0" applyFont="1" applyBorder="1" applyAlignment="1">
      <alignment horizontal="center" vertical="top" wrapText="1"/>
    </xf>
    <xf numFmtId="0" fontId="16" fillId="0" borderId="69" xfId="0" applyFont="1" applyBorder="1" applyAlignment="1">
      <alignment horizontal="center" vertical="top" wrapText="1"/>
    </xf>
    <xf numFmtId="0" fontId="16" fillId="0" borderId="64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6" fillId="0" borderId="67" xfId="0" applyFont="1" applyBorder="1" applyAlignment="1">
      <alignment horizontal="justify" vertical="center" wrapText="1"/>
    </xf>
    <xf numFmtId="0" fontId="16" fillId="0" borderId="68" xfId="0" applyFont="1" applyBorder="1" applyAlignment="1">
      <alignment horizontal="justify" vertical="center" wrapText="1"/>
    </xf>
    <xf numFmtId="0" fontId="16" fillId="0" borderId="69" xfId="0" applyFont="1" applyBorder="1" applyAlignment="1">
      <alignment horizontal="justify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5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0" fontId="4" fillId="0" borderId="39" xfId="0" quotePrefix="1" applyFont="1" applyBorder="1" applyAlignment="1">
      <alignment horizontal="left"/>
    </xf>
    <xf numFmtId="41" fontId="4" fillId="0" borderId="15" xfId="0" quotePrefix="1" applyNumberFormat="1" applyFont="1" applyBorder="1" applyAlignment="1">
      <alignment horizontal="center" vertical="center"/>
    </xf>
    <xf numFmtId="41" fontId="4" fillId="0" borderId="18" xfId="0" quotePrefix="1" applyNumberFormat="1" applyFont="1" applyBorder="1" applyAlignment="1">
      <alignment horizontal="center" vertical="center"/>
    </xf>
    <xf numFmtId="41" fontId="13" fillId="0" borderId="6" xfId="0" quotePrefix="1" applyNumberFormat="1" applyFont="1" applyBorder="1" applyAlignment="1">
      <alignment horizontal="center" vertical="center"/>
    </xf>
    <xf numFmtId="0" fontId="24" fillId="0" borderId="59" xfId="0" quotePrefix="1" applyFont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548640</xdr:colOff>
      <xdr:row>25</xdr:row>
      <xdr:rowOff>129540</xdr:rowOff>
    </xdr:from>
    <xdr:to>
      <xdr:col>16</xdr:col>
      <xdr:colOff>7620</xdr:colOff>
      <xdr:row>30</xdr:row>
      <xdr:rowOff>137160</xdr:rowOff>
    </xdr:to>
    <xdr:pic>
      <xdr:nvPicPr>
        <xdr:cNvPr id="2090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66020" y="9243060"/>
          <a:ext cx="102108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opLeftCell="D19" zoomScale="90" zoomScaleNormal="90" workbookViewId="0">
      <selection activeCell="H26" sqref="H26:L26"/>
    </sheetView>
  </sheetViews>
  <sheetFormatPr defaultRowHeight="13.2"/>
  <cols>
    <col min="1" max="1" width="0.88671875" customWidth="1"/>
    <col min="2" max="2" width="4.6640625" customWidth="1"/>
    <col min="3" max="3" width="18.5546875" customWidth="1"/>
    <col min="4" max="4" width="35.33203125" customWidth="1"/>
    <col min="5" max="5" width="4.88671875" customWidth="1"/>
    <col min="6" max="6" width="9" customWidth="1"/>
    <col min="7" max="7" width="7.5546875" customWidth="1"/>
    <col min="8" max="8" width="7.44140625" customWidth="1"/>
    <col min="9" max="9" width="12" customWidth="1"/>
    <col min="10" max="10" width="6.44140625" customWidth="1"/>
    <col min="11" max="11" width="5.6640625" customWidth="1"/>
    <col min="12" max="12" width="13.109375" customWidth="1"/>
    <col min="13" max="13" width="0.88671875" customWidth="1"/>
  </cols>
  <sheetData>
    <row r="2" spans="2:12" ht="15.6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2" ht="16.2" thickBot="1">
      <c r="B3" s="173" t="s">
        <v>97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2:12" ht="14.4" thickTop="1" thickBot="1">
      <c r="B4" s="1" t="s">
        <v>1</v>
      </c>
      <c r="C4" s="177" t="s">
        <v>2</v>
      </c>
      <c r="D4" s="178"/>
      <c r="E4" s="179"/>
      <c r="F4" s="18" t="s">
        <v>1</v>
      </c>
      <c r="G4" s="177" t="s">
        <v>3</v>
      </c>
      <c r="H4" s="178"/>
      <c r="I4" s="178"/>
      <c r="J4" s="178"/>
      <c r="K4" s="178"/>
      <c r="L4" s="179"/>
    </row>
    <row r="5" spans="2:12" ht="14.4" thickTop="1">
      <c r="B5" s="2">
        <v>1</v>
      </c>
      <c r="C5" s="4" t="s">
        <v>4</v>
      </c>
      <c r="D5" s="174" t="s">
        <v>98</v>
      </c>
      <c r="E5" s="176"/>
      <c r="F5" s="6">
        <v>1</v>
      </c>
      <c r="G5" s="170" t="s">
        <v>4</v>
      </c>
      <c r="H5" s="171"/>
      <c r="I5" s="174" t="s">
        <v>92</v>
      </c>
      <c r="J5" s="175"/>
      <c r="K5" s="175"/>
      <c r="L5" s="176"/>
    </row>
    <row r="6" spans="2:12" ht="13.8">
      <c r="B6" s="2">
        <v>2</v>
      </c>
      <c r="C6" s="4" t="s">
        <v>5</v>
      </c>
      <c r="D6" s="162"/>
      <c r="E6" s="164"/>
      <c r="F6" s="7">
        <v>2</v>
      </c>
      <c r="G6" s="165" t="s">
        <v>5</v>
      </c>
      <c r="H6" s="166"/>
      <c r="I6" s="289" t="s">
        <v>93</v>
      </c>
      <c r="J6" s="163"/>
      <c r="K6" s="163"/>
      <c r="L6" s="164"/>
    </row>
    <row r="7" spans="2:12" ht="13.8">
      <c r="B7" s="2">
        <v>3</v>
      </c>
      <c r="C7" s="4" t="s">
        <v>8</v>
      </c>
      <c r="D7" s="162"/>
      <c r="E7" s="164"/>
      <c r="F7" s="7">
        <v>3</v>
      </c>
      <c r="G7" s="165" t="s">
        <v>8</v>
      </c>
      <c r="H7" s="166"/>
      <c r="I7" s="162" t="s">
        <v>94</v>
      </c>
      <c r="J7" s="163"/>
      <c r="K7" s="163"/>
      <c r="L7" s="164"/>
    </row>
    <row r="8" spans="2:12" ht="13.8">
      <c r="B8" s="2">
        <v>4</v>
      </c>
      <c r="C8" s="4" t="s">
        <v>6</v>
      </c>
      <c r="D8" s="162"/>
      <c r="E8" s="164"/>
      <c r="F8" s="7">
        <v>4</v>
      </c>
      <c r="G8" s="165" t="s">
        <v>6</v>
      </c>
      <c r="H8" s="166"/>
      <c r="I8" s="162" t="s">
        <v>95</v>
      </c>
      <c r="J8" s="163"/>
      <c r="K8" s="163"/>
      <c r="L8" s="164"/>
    </row>
    <row r="9" spans="2:12" ht="14.4" thickBot="1">
      <c r="B9" s="3">
        <v>5</v>
      </c>
      <c r="C9" s="5" t="s">
        <v>7</v>
      </c>
      <c r="D9" s="167" t="s">
        <v>99</v>
      </c>
      <c r="E9" s="168"/>
      <c r="F9" s="8">
        <v>5</v>
      </c>
      <c r="G9" s="160" t="s">
        <v>7</v>
      </c>
      <c r="H9" s="161"/>
      <c r="I9" s="167" t="s">
        <v>96</v>
      </c>
      <c r="J9" s="169"/>
      <c r="K9" s="169"/>
      <c r="L9" s="168"/>
    </row>
    <row r="10" spans="2:12" ht="21" customHeight="1" thickTop="1" thickBot="1">
      <c r="B10" s="147" t="s">
        <v>1</v>
      </c>
      <c r="C10" s="154" t="s">
        <v>29</v>
      </c>
      <c r="D10" s="155"/>
      <c r="E10" s="156"/>
      <c r="F10" s="147" t="s">
        <v>23</v>
      </c>
      <c r="G10" s="151" t="s">
        <v>9</v>
      </c>
      <c r="H10" s="152"/>
      <c r="I10" s="152"/>
      <c r="J10" s="152"/>
      <c r="K10" s="152"/>
      <c r="L10" s="153"/>
    </row>
    <row r="11" spans="2:12" ht="22.5" customHeight="1" thickTop="1" thickBot="1">
      <c r="B11" s="148"/>
      <c r="C11" s="157"/>
      <c r="D11" s="158"/>
      <c r="E11" s="159"/>
      <c r="F11" s="148"/>
      <c r="G11" s="145" t="s">
        <v>26</v>
      </c>
      <c r="H11" s="146"/>
      <c r="I11" s="9" t="s">
        <v>10</v>
      </c>
      <c r="J11" s="145" t="s">
        <v>11</v>
      </c>
      <c r="K11" s="146"/>
      <c r="L11" s="9" t="s">
        <v>12</v>
      </c>
    </row>
    <row r="12" spans="2:12" s="19" customFormat="1" ht="21.75" customHeight="1" thickTop="1">
      <c r="B12" s="22">
        <v>1</v>
      </c>
      <c r="C12" s="149" t="s">
        <v>100</v>
      </c>
      <c r="D12" s="150"/>
      <c r="E12" s="33"/>
      <c r="F12" s="112">
        <v>21.5</v>
      </c>
      <c r="G12" s="23">
        <v>23</v>
      </c>
      <c r="H12" s="35" t="s">
        <v>101</v>
      </c>
      <c r="I12" s="22">
        <v>100</v>
      </c>
      <c r="J12" s="39">
        <v>12</v>
      </c>
      <c r="K12" s="24" t="s">
        <v>102</v>
      </c>
      <c r="L12" s="290" t="s">
        <v>103</v>
      </c>
    </row>
    <row r="13" spans="2:12" s="19" customFormat="1" ht="27" customHeight="1">
      <c r="B13" s="110">
        <v>2</v>
      </c>
      <c r="C13" s="132" t="s">
        <v>104</v>
      </c>
      <c r="D13" s="133"/>
      <c r="E13" s="34">
        <v>1</v>
      </c>
      <c r="F13" s="26">
        <v>5</v>
      </c>
      <c r="G13" s="25">
        <v>5</v>
      </c>
      <c r="H13" s="36" t="s">
        <v>105</v>
      </c>
      <c r="I13" s="26">
        <v>100</v>
      </c>
      <c r="J13" s="37">
        <v>12</v>
      </c>
      <c r="K13" s="27" t="s">
        <v>102</v>
      </c>
      <c r="L13" s="291" t="s">
        <v>103</v>
      </c>
    </row>
    <row r="14" spans="2:12" s="19" customFormat="1" ht="27" customHeight="1">
      <c r="B14" s="26">
        <v>3</v>
      </c>
      <c r="C14" s="132" t="s">
        <v>106</v>
      </c>
      <c r="D14" s="133"/>
      <c r="E14" s="34">
        <v>0.5</v>
      </c>
      <c r="F14" s="26">
        <v>2.5</v>
      </c>
      <c r="G14" s="25">
        <v>5</v>
      </c>
      <c r="H14" s="36" t="s">
        <v>105</v>
      </c>
      <c r="I14" s="26">
        <v>100</v>
      </c>
      <c r="J14" s="37">
        <v>12</v>
      </c>
      <c r="K14" s="27" t="s">
        <v>102</v>
      </c>
      <c r="L14" s="291" t="s">
        <v>103</v>
      </c>
    </row>
    <row r="15" spans="2:12" s="19" customFormat="1" ht="27" customHeight="1">
      <c r="B15" s="26">
        <v>4</v>
      </c>
      <c r="C15" s="132" t="s">
        <v>107</v>
      </c>
      <c r="D15" s="133"/>
      <c r="E15" s="34">
        <v>10</v>
      </c>
      <c r="F15" s="26">
        <f>10*0.13</f>
        <v>1.3</v>
      </c>
      <c r="G15" s="25">
        <v>1</v>
      </c>
      <c r="H15" s="36" t="s">
        <v>108</v>
      </c>
      <c r="I15" s="26">
        <v>100</v>
      </c>
      <c r="J15" s="37">
        <v>12</v>
      </c>
      <c r="K15" s="27" t="s">
        <v>102</v>
      </c>
      <c r="L15" s="291" t="s">
        <v>103</v>
      </c>
    </row>
    <row r="16" spans="2:12" s="19" customFormat="1" ht="21" customHeight="1">
      <c r="B16" s="26">
        <v>5</v>
      </c>
      <c r="C16" s="140" t="s">
        <v>109</v>
      </c>
      <c r="D16" s="141"/>
      <c r="E16" s="34">
        <v>1</v>
      </c>
      <c r="F16" s="26">
        <f>1*0.6</f>
        <v>0.6</v>
      </c>
      <c r="G16" s="25">
        <v>1</v>
      </c>
      <c r="H16" s="36" t="s">
        <v>110</v>
      </c>
      <c r="I16" s="26">
        <v>100</v>
      </c>
      <c r="J16" s="37">
        <v>12</v>
      </c>
      <c r="K16" s="27" t="s">
        <v>102</v>
      </c>
      <c r="L16" s="291" t="s">
        <v>103</v>
      </c>
    </row>
    <row r="17" spans="2:12" s="19" customFormat="1" ht="19.5" customHeight="1">
      <c r="B17" s="26">
        <v>6</v>
      </c>
      <c r="C17" s="132" t="s">
        <v>111</v>
      </c>
      <c r="D17" s="133"/>
      <c r="E17" s="34">
        <v>1</v>
      </c>
      <c r="F17" s="26">
        <f t="shared" ref="F13:F22" si="0">E17*G17</f>
        <v>1</v>
      </c>
      <c r="G17" s="25">
        <v>1</v>
      </c>
      <c r="H17" s="36" t="s">
        <v>112</v>
      </c>
      <c r="I17" s="26">
        <v>100</v>
      </c>
      <c r="J17" s="37">
        <v>12</v>
      </c>
      <c r="K17" s="27" t="s">
        <v>102</v>
      </c>
      <c r="L17" s="291" t="s">
        <v>103</v>
      </c>
    </row>
    <row r="18" spans="2:12" s="19" customFormat="1" ht="20.25" customHeight="1">
      <c r="B18" s="26">
        <v>7</v>
      </c>
      <c r="C18" s="140"/>
      <c r="D18" s="141"/>
      <c r="E18" s="34"/>
      <c r="F18" s="26">
        <f t="shared" si="0"/>
        <v>0</v>
      </c>
      <c r="G18" s="25"/>
      <c r="H18" s="36"/>
      <c r="I18" s="26"/>
      <c r="J18" s="37"/>
      <c r="K18" s="27"/>
      <c r="L18" s="28"/>
    </row>
    <row r="19" spans="2:12" s="19" customFormat="1" ht="19.5" customHeight="1">
      <c r="B19" s="26">
        <v>8</v>
      </c>
      <c r="C19" s="132"/>
      <c r="D19" s="133"/>
      <c r="E19" s="34"/>
      <c r="F19" s="26">
        <f t="shared" si="0"/>
        <v>0</v>
      </c>
      <c r="G19" s="25"/>
      <c r="H19" s="36"/>
      <c r="I19" s="26"/>
      <c r="J19" s="37"/>
      <c r="K19" s="27"/>
      <c r="L19" s="28"/>
    </row>
    <row r="20" spans="2:12" s="19" customFormat="1" ht="27" customHeight="1">
      <c r="B20" s="111">
        <v>9</v>
      </c>
      <c r="C20" s="132"/>
      <c r="D20" s="133"/>
      <c r="E20" s="34"/>
      <c r="F20" s="26">
        <f t="shared" si="0"/>
        <v>0</v>
      </c>
      <c r="G20" s="25"/>
      <c r="H20" s="36"/>
      <c r="I20" s="26"/>
      <c r="J20" s="37"/>
      <c r="K20" s="27"/>
      <c r="L20" s="28"/>
    </row>
    <row r="21" spans="2:12" s="19" customFormat="1" ht="17.25" customHeight="1" thickBot="1">
      <c r="B21" s="26">
        <v>10</v>
      </c>
      <c r="C21" s="132"/>
      <c r="D21" s="133"/>
      <c r="E21" s="34"/>
      <c r="F21" s="26">
        <f t="shared" si="0"/>
        <v>0</v>
      </c>
      <c r="G21" s="25"/>
      <c r="H21" s="36"/>
      <c r="I21" s="26"/>
      <c r="J21" s="37"/>
      <c r="K21" s="27"/>
      <c r="L21" s="28"/>
    </row>
    <row r="22" spans="2:12" s="19" customFormat="1" ht="14.25" customHeight="1" thickTop="1">
      <c r="B22" s="22">
        <v>11</v>
      </c>
      <c r="C22" s="132"/>
      <c r="D22" s="133"/>
      <c r="E22" s="34"/>
      <c r="F22" s="111">
        <f t="shared" si="0"/>
        <v>0</v>
      </c>
      <c r="G22" s="25"/>
      <c r="H22" s="36"/>
      <c r="I22" s="26"/>
      <c r="J22" s="37"/>
      <c r="K22" s="27"/>
      <c r="L22" s="28"/>
    </row>
    <row r="23" spans="2:12" s="19" customFormat="1" ht="13.5" customHeight="1" thickBot="1">
      <c r="B23" s="26">
        <v>12</v>
      </c>
      <c r="C23" s="181"/>
      <c r="D23" s="182"/>
      <c r="E23" s="41"/>
      <c r="F23" s="29"/>
      <c r="G23" s="42"/>
      <c r="H23" s="43"/>
      <c r="I23" s="29"/>
      <c r="J23" s="38"/>
      <c r="K23" s="30"/>
      <c r="L23" s="31"/>
    </row>
    <row r="24" spans="2:12" ht="6.75" customHeight="1" thickTop="1"/>
    <row r="25" spans="2:12">
      <c r="H25" s="180" t="s">
        <v>113</v>
      </c>
      <c r="I25" s="144"/>
      <c r="J25" s="144"/>
      <c r="K25" s="144"/>
      <c r="L25" s="144"/>
    </row>
    <row r="26" spans="2:12">
      <c r="B26" s="144" t="s">
        <v>28</v>
      </c>
      <c r="C26" s="144"/>
      <c r="D26" s="144"/>
      <c r="E26" s="144"/>
      <c r="F26" s="144"/>
      <c r="G26" s="16"/>
      <c r="H26" s="144" t="s">
        <v>13</v>
      </c>
      <c r="I26" s="144"/>
      <c r="J26" s="144"/>
      <c r="K26" s="144"/>
      <c r="L26" s="144"/>
    </row>
    <row r="27" spans="2:1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9" spans="2:12">
      <c r="B29" s="143" t="str">
        <f>D5</f>
        <v>Ita Novita</v>
      </c>
      <c r="C29" s="143"/>
      <c r="D29" s="143"/>
      <c r="E29" s="143"/>
      <c r="F29" s="143"/>
      <c r="G29" s="16"/>
      <c r="H29" s="143" t="str">
        <f>I5</f>
        <v>Nurwati</v>
      </c>
      <c r="I29" s="143"/>
      <c r="J29" s="143"/>
      <c r="K29" s="143"/>
      <c r="L29" s="143"/>
    </row>
    <row r="30" spans="2:12">
      <c r="B30" s="144">
        <f>D6</f>
        <v>0</v>
      </c>
      <c r="C30" s="144"/>
      <c r="D30" s="144"/>
      <c r="E30" s="144"/>
      <c r="F30" s="144"/>
      <c r="H30" s="144" t="str">
        <f>I6</f>
        <v>030581/0305157803</v>
      </c>
      <c r="I30" s="144"/>
      <c r="J30" s="144"/>
      <c r="K30" s="144"/>
      <c r="L30" s="144"/>
    </row>
    <row r="32" spans="2:12">
      <c r="B32" s="142" t="s">
        <v>24</v>
      </c>
      <c r="C32" s="142"/>
      <c r="D32" s="142"/>
      <c r="E32" s="142"/>
      <c r="F32" s="142"/>
      <c r="G32" s="17"/>
    </row>
    <row r="33" spans="2:12">
      <c r="B33" s="142" t="s">
        <v>25</v>
      </c>
      <c r="C33" s="142"/>
      <c r="D33" s="142"/>
      <c r="E33" s="142"/>
      <c r="F33" s="142"/>
      <c r="G33" s="17"/>
    </row>
    <row r="34" spans="2:12">
      <c r="B34" s="144"/>
      <c r="C34" s="144"/>
      <c r="D34" s="144"/>
      <c r="E34" s="144"/>
      <c r="F34" s="144"/>
      <c r="G34" s="16"/>
    </row>
    <row r="38" spans="2:12" ht="13.8" thickBot="1"/>
    <row r="39" spans="2:12">
      <c r="B39" s="91"/>
      <c r="C39" s="88"/>
      <c r="D39" s="88"/>
      <c r="E39" s="88"/>
      <c r="F39" s="88"/>
      <c r="G39" s="88"/>
      <c r="H39" s="88"/>
      <c r="I39" s="88"/>
      <c r="J39" s="88"/>
      <c r="K39" s="88"/>
      <c r="L39" s="89"/>
    </row>
    <row r="40" spans="2:12" ht="15.6"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6"/>
    </row>
    <row r="41" spans="2:12" ht="15" customHeight="1"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9"/>
    </row>
    <row r="42" spans="2:12" ht="12.75" customHeight="1"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9"/>
    </row>
    <row r="43" spans="2:12" ht="12.75" customHeight="1"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9"/>
    </row>
    <row r="44" spans="2:12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9"/>
    </row>
    <row r="45" spans="2:12" ht="13.8" thickBot="1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8"/>
    </row>
    <row r="46" spans="2:1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</sheetData>
  <mergeCells count="49">
    <mergeCell ref="H26:L26"/>
    <mergeCell ref="H25:L25"/>
    <mergeCell ref="C23:D23"/>
    <mergeCell ref="B10:B11"/>
    <mergeCell ref="B34:F34"/>
    <mergeCell ref="B29:F29"/>
    <mergeCell ref="B26:F26"/>
    <mergeCell ref="B30:F30"/>
    <mergeCell ref="C20:D20"/>
    <mergeCell ref="C21:D21"/>
    <mergeCell ref="C17:D17"/>
    <mergeCell ref="C18:D18"/>
    <mergeCell ref="C19:D19"/>
    <mergeCell ref="B2:L2"/>
    <mergeCell ref="B3:L3"/>
    <mergeCell ref="I5:L5"/>
    <mergeCell ref="C4:E4"/>
    <mergeCell ref="D5:E5"/>
    <mergeCell ref="G4:L4"/>
    <mergeCell ref="D6:E6"/>
    <mergeCell ref="G5:H5"/>
    <mergeCell ref="I6:L6"/>
    <mergeCell ref="G6:H6"/>
    <mergeCell ref="G7:H7"/>
    <mergeCell ref="D7:E7"/>
    <mergeCell ref="I7:L7"/>
    <mergeCell ref="G9:H9"/>
    <mergeCell ref="I8:L8"/>
    <mergeCell ref="G8:H8"/>
    <mergeCell ref="D8:E8"/>
    <mergeCell ref="D9:E9"/>
    <mergeCell ref="I9:L9"/>
    <mergeCell ref="C13:D13"/>
    <mergeCell ref="J11:K11"/>
    <mergeCell ref="F10:F11"/>
    <mergeCell ref="C12:D12"/>
    <mergeCell ref="G10:L10"/>
    <mergeCell ref="C10:E11"/>
    <mergeCell ref="G11:H11"/>
    <mergeCell ref="C14:D14"/>
    <mergeCell ref="C15:D15"/>
    <mergeCell ref="B40:L40"/>
    <mergeCell ref="B41:L44"/>
    <mergeCell ref="C22:D22"/>
    <mergeCell ref="C16:D16"/>
    <mergeCell ref="B33:F33"/>
    <mergeCell ref="H29:L29"/>
    <mergeCell ref="H30:L30"/>
    <mergeCell ref="B32:F32"/>
  </mergeCells>
  <phoneticPr fontId="1" type="noConversion"/>
  <pageMargins left="0.74803149606299213" right="0.52" top="0.6692913385826772" bottom="0.47244094488188981" header="0.51181102362204722" footer="0.27559055118110237"/>
  <pageSetup paperSize="2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topLeftCell="A2" zoomScale="80" zoomScaleNormal="80" workbookViewId="0">
      <selection activeCell="L4" sqref="L4"/>
    </sheetView>
  </sheetViews>
  <sheetFormatPr defaultRowHeight="13.2"/>
  <cols>
    <col min="1" max="1" width="4.33203125" customWidth="1"/>
    <col min="2" max="2" width="30.44140625" customWidth="1"/>
    <col min="3" max="4" width="4.6640625" customWidth="1"/>
    <col min="5" max="5" width="8.44140625" customWidth="1"/>
    <col min="6" max="6" width="6.6640625" customWidth="1"/>
    <col min="7" max="7" width="4.6640625" customWidth="1"/>
    <col min="8" max="8" width="4.44140625" customWidth="1"/>
    <col min="9" max="9" width="4.44140625" bestFit="1" customWidth="1"/>
    <col min="10" max="10" width="4.6640625" customWidth="1"/>
    <col min="11" max="11" width="5" customWidth="1"/>
    <col min="12" max="12" width="7.44140625" customWidth="1"/>
    <col min="13" max="13" width="7.109375" customWidth="1"/>
    <col min="14" max="14" width="4" customWidth="1"/>
    <col min="15" max="15" width="4.44140625" customWidth="1"/>
    <col min="16" max="16" width="6.5546875" customWidth="1"/>
    <col min="17" max="17" width="13.109375" customWidth="1"/>
    <col min="18" max="18" width="9.5546875" customWidth="1"/>
    <col min="20" max="20" width="4.33203125" customWidth="1"/>
    <col min="21" max="21" width="10" customWidth="1"/>
    <col min="22" max="22" width="9.109375" customWidth="1"/>
    <col min="23" max="23" width="12" customWidth="1"/>
    <col min="24" max="24" width="11.5546875" customWidth="1"/>
    <col min="25" max="25" width="8.5546875" customWidth="1"/>
    <col min="26" max="26" width="19.88671875" customWidth="1"/>
    <col min="27" max="27" width="10.44140625" customWidth="1"/>
    <col min="28" max="28" width="7.44140625" customWidth="1"/>
    <col min="29" max="30" width="10.44140625" customWidth="1"/>
    <col min="31" max="32" width="8.5546875" customWidth="1"/>
    <col min="33" max="33" width="12" customWidth="1"/>
    <col min="34" max="43" width="9.109375" customWidth="1"/>
  </cols>
  <sheetData>
    <row r="1" spans="1:41" ht="15.6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41" ht="15.6">
      <c r="A2" s="172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41" ht="4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41" ht="13.8" thickBot="1">
      <c r="A4" s="40" t="s">
        <v>115</v>
      </c>
      <c r="B4" s="11"/>
      <c r="C4" s="11"/>
      <c r="D4" s="11"/>
      <c r="E4" s="11"/>
      <c r="F4" s="11"/>
    </row>
    <row r="5" spans="1:41" ht="13.5" customHeight="1" thickTop="1" thickBot="1">
      <c r="A5" s="147" t="s">
        <v>1</v>
      </c>
      <c r="B5" s="205" t="s">
        <v>30</v>
      </c>
      <c r="C5" s="205" t="s">
        <v>23</v>
      </c>
      <c r="D5" s="151" t="s">
        <v>9</v>
      </c>
      <c r="E5" s="152"/>
      <c r="F5" s="152"/>
      <c r="G5" s="152"/>
      <c r="H5" s="152"/>
      <c r="I5" s="153"/>
      <c r="J5" s="207" t="s">
        <v>23</v>
      </c>
      <c r="K5" s="151" t="s">
        <v>14</v>
      </c>
      <c r="L5" s="152"/>
      <c r="M5" s="152"/>
      <c r="N5" s="152"/>
      <c r="O5" s="152"/>
      <c r="P5" s="153"/>
      <c r="Q5" s="187" t="s">
        <v>15</v>
      </c>
      <c r="R5" s="203" t="s">
        <v>22</v>
      </c>
      <c r="AB5" s="58"/>
      <c r="AC5" s="58"/>
      <c r="AD5" s="58"/>
      <c r="AE5" s="58"/>
      <c r="AF5" s="58"/>
      <c r="AG5" s="58"/>
      <c r="AH5" s="58"/>
      <c r="AI5" s="58"/>
      <c r="AJ5" s="58"/>
    </row>
    <row r="6" spans="1:41" ht="14.25" customHeight="1" thickTop="1" thickBot="1">
      <c r="A6" s="148"/>
      <c r="B6" s="206"/>
      <c r="C6" s="206"/>
      <c r="D6" s="185" t="s">
        <v>27</v>
      </c>
      <c r="E6" s="186"/>
      <c r="F6" s="10" t="s">
        <v>16</v>
      </c>
      <c r="G6" s="185" t="s">
        <v>17</v>
      </c>
      <c r="H6" s="186"/>
      <c r="I6" s="10" t="s">
        <v>18</v>
      </c>
      <c r="J6" s="208"/>
      <c r="K6" s="185" t="s">
        <v>27</v>
      </c>
      <c r="L6" s="186"/>
      <c r="M6" s="10" t="s">
        <v>16</v>
      </c>
      <c r="N6" s="185" t="s">
        <v>17</v>
      </c>
      <c r="O6" s="186"/>
      <c r="P6" s="10" t="s">
        <v>18</v>
      </c>
      <c r="Q6" s="188"/>
      <c r="R6" s="204"/>
      <c r="W6" s="59" t="s">
        <v>39</v>
      </c>
      <c r="X6" s="59" t="s">
        <v>40</v>
      </c>
      <c r="Y6" s="59" t="s">
        <v>33</v>
      </c>
      <c r="Z6" s="59" t="s">
        <v>34</v>
      </c>
      <c r="AA6" s="59" t="s">
        <v>35</v>
      </c>
      <c r="AB6" s="59" t="s">
        <v>36</v>
      </c>
      <c r="AC6" s="59" t="s">
        <v>43</v>
      </c>
      <c r="AD6" s="59" t="s">
        <v>44</v>
      </c>
      <c r="AE6" s="59" t="s">
        <v>45</v>
      </c>
      <c r="AF6" s="59" t="s">
        <v>46</v>
      </c>
      <c r="AG6" s="59"/>
      <c r="AH6" s="59"/>
    </row>
    <row r="7" spans="1:41" ht="7.5" customHeight="1" thickTop="1" thickBot="1">
      <c r="A7" s="13">
        <v>1</v>
      </c>
      <c r="B7" s="14">
        <v>2</v>
      </c>
      <c r="C7" s="14">
        <v>3</v>
      </c>
      <c r="D7" s="183">
        <v>4</v>
      </c>
      <c r="E7" s="184"/>
      <c r="F7" s="14">
        <v>5</v>
      </c>
      <c r="G7" s="183">
        <v>6</v>
      </c>
      <c r="H7" s="184"/>
      <c r="I7" s="14">
        <v>7</v>
      </c>
      <c r="J7" s="14">
        <v>8</v>
      </c>
      <c r="K7" s="183">
        <v>9</v>
      </c>
      <c r="L7" s="184"/>
      <c r="M7" s="14">
        <v>10</v>
      </c>
      <c r="N7" s="183">
        <v>11</v>
      </c>
      <c r="O7" s="184"/>
      <c r="P7" s="14">
        <v>12</v>
      </c>
      <c r="Q7" s="15">
        <v>13</v>
      </c>
      <c r="R7" s="14">
        <v>14</v>
      </c>
    </row>
    <row r="8" spans="1:41" s="20" customFormat="1" ht="25.5" customHeight="1" thickTop="1" thickBot="1">
      <c r="A8" s="113">
        <v>1</v>
      </c>
      <c r="B8" s="114" t="str">
        <f>SKP!C12</f>
        <v>Mengajar perkuliahan di semester Genap 2016/2017 dan Gasal 2017/2018</v>
      </c>
      <c r="C8" s="113">
        <f>SKP!F12</f>
        <v>21.5</v>
      </c>
      <c r="D8" s="115">
        <f>SKP!G12</f>
        <v>23</v>
      </c>
      <c r="E8" s="116" t="str">
        <f>SKP!H12</f>
        <v>sks</v>
      </c>
      <c r="F8" s="117">
        <f>SKP!I12</f>
        <v>100</v>
      </c>
      <c r="G8" s="115">
        <f>SKP!J12</f>
        <v>12</v>
      </c>
      <c r="H8" s="117" t="str">
        <f>SKP!K12</f>
        <v>bln</v>
      </c>
      <c r="I8" s="118" t="str">
        <f>SKP!L12</f>
        <v>-</v>
      </c>
      <c r="J8" s="113">
        <v>21.5</v>
      </c>
      <c r="K8" s="115">
        <v>23</v>
      </c>
      <c r="L8" s="116" t="str">
        <f t="shared" ref="L8:L17" si="0">E8</f>
        <v>sks</v>
      </c>
      <c r="M8" s="113">
        <v>95</v>
      </c>
      <c r="N8" s="115">
        <v>12</v>
      </c>
      <c r="O8" s="117" t="str">
        <f t="shared" ref="O8:O17" si="1">H8</f>
        <v>bln</v>
      </c>
      <c r="P8" s="292" t="s">
        <v>103</v>
      </c>
      <c r="Q8" s="119">
        <f>AG8</f>
        <v>271</v>
      </c>
      <c r="R8" s="44">
        <f>IF(I8="-",IF(P8="-",Q8/3,Q8/4),Q8/4)</f>
        <v>90.333333333333329</v>
      </c>
      <c r="T8" s="20">
        <f>IF(D8&gt;0,1,0)</f>
        <v>1</v>
      </c>
      <c r="U8" s="20">
        <f>IFERROR(R8,0)</f>
        <v>90.333333333333329</v>
      </c>
      <c r="W8" s="20">
        <f>100-(N8/G8*100)</f>
        <v>0</v>
      </c>
      <c r="X8" s="60" t="e">
        <f>100-(P8/I8*100)</f>
        <v>#VALUE!</v>
      </c>
      <c r="Y8" s="20">
        <f>K8/D8*100</f>
        <v>100</v>
      </c>
      <c r="Z8" s="20">
        <f>M8/F8*100</f>
        <v>95</v>
      </c>
      <c r="AA8" s="56">
        <f>IF(W8&gt;24,AD8,AC8)</f>
        <v>76.000000000000014</v>
      </c>
      <c r="AB8" s="56" t="e">
        <f>IF(X8&gt;24,AF8,AE8)</f>
        <v>#VALUE!</v>
      </c>
      <c r="AC8" s="20">
        <f>((1.76*G8-N8)/G8)*100</f>
        <v>76.000000000000014</v>
      </c>
      <c r="AD8" s="20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271</v>
      </c>
      <c r="AH8"/>
      <c r="AK8" s="61">
        <f>100-(N8/G8*100)</f>
        <v>0</v>
      </c>
      <c r="AL8" s="62" t="e">
        <f>100-(P8/I8*100)</f>
        <v>#VALUE!</v>
      </c>
      <c r="AM8" s="56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58">
        <f>IF(AK8&gt;24,(((K8/D8*100)+(M8/F8*100)+(76-((((1.76*G8-N8)/G8)*100)-100)))),(((K8/D8*100)+(M8/F8*100)+(((1.76*G8-N8)/G8)*100))))</f>
        <v>271</v>
      </c>
      <c r="AO8" s="20">
        <f>IFERROR(AM8,AN8)</f>
        <v>271</v>
      </c>
    </row>
    <row r="9" spans="1:41" s="20" customFormat="1" ht="15.75" customHeight="1" thickTop="1" thickBot="1">
      <c r="A9" s="45">
        <v>2</v>
      </c>
      <c r="B9" s="125" t="str">
        <f>SKP!C13</f>
        <v>Membimbing skripsi S1sebagai pembimbing utama  atas nama (sebutkan nama mhs)</v>
      </c>
      <c r="C9" s="45">
        <f>SKP!F13</f>
        <v>5</v>
      </c>
      <c r="D9" s="126">
        <f>SKP!G13</f>
        <v>5</v>
      </c>
      <c r="E9" s="127" t="str">
        <f>SKP!H13</f>
        <v>mhs</v>
      </c>
      <c r="F9" s="128">
        <f>SKP!I13</f>
        <v>100</v>
      </c>
      <c r="G9" s="126">
        <f>SKP!J13</f>
        <v>12</v>
      </c>
      <c r="H9" s="128" t="str">
        <f>SKP!K13</f>
        <v>bln</v>
      </c>
      <c r="I9" s="129" t="str">
        <f>SKP!L13</f>
        <v>-</v>
      </c>
      <c r="J9" s="45">
        <f>K9*SKP!E13</f>
        <v>5</v>
      </c>
      <c r="K9" s="126">
        <v>5</v>
      </c>
      <c r="L9" s="127" t="str">
        <f t="shared" si="0"/>
        <v>mhs</v>
      </c>
      <c r="M9" s="45">
        <v>93</v>
      </c>
      <c r="N9" s="126">
        <v>12</v>
      </c>
      <c r="O9" s="128" t="str">
        <f t="shared" si="1"/>
        <v>bln</v>
      </c>
      <c r="P9" s="292" t="s">
        <v>103</v>
      </c>
      <c r="Q9" s="131">
        <f t="shared" ref="Q9:Q17" si="2">AG9</f>
        <v>269</v>
      </c>
      <c r="R9" s="44">
        <f t="shared" ref="R9:R17" si="3">IF(I9="-",IF(P9="-",Q9/3,Q9/4),Q9/4)</f>
        <v>89.666666666666671</v>
      </c>
      <c r="T9" s="20">
        <f t="shared" ref="T9:T17" si="4">IF(D9&gt;0,1,0)</f>
        <v>1</v>
      </c>
      <c r="U9" s="20">
        <f t="shared" ref="U9:U17" si="5">IFERROR(R9,0)</f>
        <v>89.666666666666671</v>
      </c>
      <c r="W9" s="20">
        <f t="shared" ref="W9:W17" si="6">100-(N9/G9*100)</f>
        <v>0</v>
      </c>
      <c r="X9" s="60" t="e">
        <f t="shared" ref="X9:X17" si="7">100-(P9/I9*100)</f>
        <v>#VALUE!</v>
      </c>
      <c r="Y9" s="20">
        <f t="shared" ref="Y9:Y17" si="8">K9/D9*100</f>
        <v>100</v>
      </c>
      <c r="Z9" s="20">
        <f t="shared" ref="Z9:Z17" si="9">M9/F9*100</f>
        <v>93</v>
      </c>
      <c r="AA9" s="56">
        <f t="shared" ref="AA9:AA17" si="10">IF(W9&gt;24,AD9,AC9)</f>
        <v>76.000000000000014</v>
      </c>
      <c r="AB9" s="56" t="e">
        <f t="shared" ref="AB9:AB17" si="11">IF(X9&gt;24,AF9,AE9)</f>
        <v>#VALUE!</v>
      </c>
      <c r="AC9" s="20">
        <f t="shared" ref="AC9:AC17" si="12">((1.76*G9-N9)/G9)*100</f>
        <v>76.000000000000014</v>
      </c>
      <c r="AD9" s="20">
        <f t="shared" ref="AD9:AD17" si="13">76-((((1.76*G9-N9)/G9)*100)-100)</f>
        <v>99.999999999999986</v>
      </c>
      <c r="AE9" t="e">
        <f t="shared" ref="AE9:AE17" si="14">((1.76*I9-P9)/I9)*100</f>
        <v>#VALUE!</v>
      </c>
      <c r="AF9" t="e">
        <f t="shared" ref="AF9:AF17" si="15">76-((((1.76*I9-P9)/I9)*100)-100)</f>
        <v>#VALUE!</v>
      </c>
      <c r="AG9">
        <f t="shared" ref="AG9:AG17" si="16">IFERROR(SUM(Y9:AB9),SUM(Y9:AA9))</f>
        <v>269</v>
      </c>
      <c r="AH9"/>
      <c r="AK9" s="61">
        <f t="shared" ref="AK9:AK17" si="17">100-(N9/G9*100)</f>
        <v>0</v>
      </c>
      <c r="AL9" s="62" t="e">
        <f t="shared" ref="AL9:AL17" si="18">100-(P9/I9*100)</f>
        <v>#VALUE!</v>
      </c>
      <c r="AM9" s="56" t="e">
        <f t="shared" ref="AM9:AM17" si="19"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58">
        <f t="shared" ref="AN9:AN17" si="20">IF(AK9&gt;24,(((K9/D9*100)+(M9/F9*100)+(76-((((1.76*G9-N9)/G9)*100)-100)))),(((K9/D9*100)+(M9/F9*100)+(((1.76*G9-N9)/G9)*100))))</f>
        <v>269</v>
      </c>
      <c r="AO9" s="20">
        <f t="shared" ref="AO9:AO17" si="21">IFERROR(AM9,AN9)</f>
        <v>269</v>
      </c>
    </row>
    <row r="10" spans="1:41" s="20" customFormat="1" ht="15.75" customHeight="1" thickTop="1" thickBot="1">
      <c r="A10" s="45">
        <v>3</v>
      </c>
      <c r="B10" s="125" t="str">
        <f>SKP!C14</f>
        <v>Bertugas sebagai penguji (anggota) pada ujian akhir sebanyak atas nama (sebutkan nama mhs)</v>
      </c>
      <c r="C10" s="45">
        <f>SKP!F14</f>
        <v>2.5</v>
      </c>
      <c r="D10" s="126">
        <f>SKP!G14</f>
        <v>5</v>
      </c>
      <c r="E10" s="127" t="str">
        <f>SKP!H14</f>
        <v>mhs</v>
      </c>
      <c r="F10" s="128">
        <f>SKP!I14</f>
        <v>100</v>
      </c>
      <c r="G10" s="126">
        <f>SKP!J14</f>
        <v>12</v>
      </c>
      <c r="H10" s="128" t="str">
        <f>SKP!K14</f>
        <v>bln</v>
      </c>
      <c r="I10" s="129" t="str">
        <f>SKP!L14</f>
        <v>-</v>
      </c>
      <c r="J10" s="45">
        <f>K10*SKP!E14</f>
        <v>2.5</v>
      </c>
      <c r="K10" s="126">
        <v>5</v>
      </c>
      <c r="L10" s="127" t="str">
        <f>E10</f>
        <v>mhs</v>
      </c>
      <c r="M10" s="45">
        <v>91</v>
      </c>
      <c r="N10" s="126">
        <v>12</v>
      </c>
      <c r="O10" s="128" t="str">
        <f>H10</f>
        <v>bln</v>
      </c>
      <c r="P10" s="292" t="s">
        <v>103</v>
      </c>
      <c r="Q10" s="131">
        <f>AG10</f>
        <v>267</v>
      </c>
      <c r="R10" s="44">
        <f>IF(I10="-",IF(P10="-",Q10/3,Q10/4),Q10/4)</f>
        <v>89</v>
      </c>
      <c r="T10" s="20">
        <f>IF(D10&gt;0,1,0)</f>
        <v>1</v>
      </c>
      <c r="U10" s="20">
        <f>IFERROR(R10,0)</f>
        <v>89</v>
      </c>
      <c r="W10" s="20">
        <f>100-(N10/G10*100)</f>
        <v>0</v>
      </c>
      <c r="X10" s="60" t="e">
        <f>100-(P10/I10*100)</f>
        <v>#VALUE!</v>
      </c>
      <c r="Y10" s="20">
        <f>K10/D10*100</f>
        <v>100</v>
      </c>
      <c r="Z10" s="20">
        <f>M10/F10*100</f>
        <v>91</v>
      </c>
      <c r="AA10" s="56">
        <f>IF(W10&gt;24,AD10,AC10)</f>
        <v>76.000000000000014</v>
      </c>
      <c r="AB10" s="56" t="e">
        <f>IF(X10&gt;24,AF10,AE10)</f>
        <v>#VALUE!</v>
      </c>
      <c r="AC10" s="20">
        <f>((1.76*G10-N10)/G10)*100</f>
        <v>76.000000000000014</v>
      </c>
      <c r="AD10" s="20">
        <f>76-((((1.76*G10-N10)/G10)*100)-100)</f>
        <v>99.999999999999986</v>
      </c>
      <c r="AE10" t="e">
        <f>((1.76*I10-P10)/I10)*100</f>
        <v>#VALUE!</v>
      </c>
      <c r="AF10" t="e">
        <f>76-((((1.76*I10-P10)/I10)*100)-100)</f>
        <v>#VALUE!</v>
      </c>
      <c r="AG10">
        <f>IFERROR(SUM(Y10:AB10),SUM(Y10:AA10))</f>
        <v>267</v>
      </c>
      <c r="AH10"/>
      <c r="AK10" s="61">
        <f>100-(N10/G10*100)</f>
        <v>0</v>
      </c>
      <c r="AL10" s="62" t="e">
        <f>100-(P10/I10*100)</f>
        <v>#VALUE!</v>
      </c>
      <c r="AM10" s="56" t="e">
        <f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#VALUE!</v>
      </c>
      <c r="AN10" s="58">
        <f>IF(AK10&gt;24,(((K10/D10*100)+(M10/F10*100)+(76-((((1.76*G10-N10)/G10)*100)-100)))),(((K10/D10*100)+(M10/F10*100)+(((1.76*G10-N10)/G10)*100))))</f>
        <v>267</v>
      </c>
      <c r="AO10" s="20">
        <f>IFERROR(AM10,AN10)</f>
        <v>267</v>
      </c>
    </row>
    <row r="11" spans="1:41" s="20" customFormat="1" ht="15.75" customHeight="1" thickTop="1" thickBot="1">
      <c r="A11" s="45">
        <v>4</v>
      </c>
      <c r="B11" s="125" t="str">
        <f>SKP!C15</f>
        <v>Sebagai penulis ke empat (dari total anggota 3)pada SENMI-UBL(Seminar Multi Disiplin Ilmu) 2017 di Universitas Budi Luhur tanggal 22 April 2017,  dengan judul "Rancangan Sistem Informasi Penjualan dan Pengadaan Barang Pada Toko Latifa" (No ISSN:2087-0930</v>
      </c>
      <c r="C11" s="45">
        <f>SKP!F15</f>
        <v>1.3</v>
      </c>
      <c r="D11" s="126">
        <f>SKP!G15</f>
        <v>1</v>
      </c>
      <c r="E11" s="127" t="str">
        <f>SKP!H15</f>
        <v>makalah</v>
      </c>
      <c r="F11" s="128">
        <f>SKP!I15</f>
        <v>100</v>
      </c>
      <c r="G11" s="126">
        <f>SKP!J15</f>
        <v>12</v>
      </c>
      <c r="H11" s="128" t="str">
        <f>SKP!K15</f>
        <v>bln</v>
      </c>
      <c r="I11" s="129" t="str">
        <f>SKP!L15</f>
        <v>-</v>
      </c>
      <c r="J11" s="45">
        <f>K11*SKP!E15</f>
        <v>10</v>
      </c>
      <c r="K11" s="126">
        <v>1</v>
      </c>
      <c r="L11" s="127" t="str">
        <f>E11</f>
        <v>makalah</v>
      </c>
      <c r="M11" s="45">
        <v>92</v>
      </c>
      <c r="N11" s="126">
        <v>12</v>
      </c>
      <c r="O11" s="128" t="str">
        <f>H11</f>
        <v>bln</v>
      </c>
      <c r="P11" s="292" t="s">
        <v>103</v>
      </c>
      <c r="Q11" s="131">
        <f>AG11</f>
        <v>268</v>
      </c>
      <c r="R11" s="44">
        <f>IF(I11="-",IF(P11="-",Q11/3,Q11/4),Q11/4)</f>
        <v>89.333333333333329</v>
      </c>
      <c r="T11" s="20">
        <f>IF(D11&gt;0,1,0)</f>
        <v>1</v>
      </c>
      <c r="U11" s="20">
        <f>IFERROR(R11,0)</f>
        <v>89.333333333333329</v>
      </c>
      <c r="W11" s="20">
        <f>100-(N11/G11*100)</f>
        <v>0</v>
      </c>
      <c r="X11" s="60" t="e">
        <f>100-(P11/I11*100)</f>
        <v>#VALUE!</v>
      </c>
      <c r="Y11" s="20">
        <f>K11/D11*100</f>
        <v>100</v>
      </c>
      <c r="Z11" s="20">
        <f>M11/F11*100</f>
        <v>92</v>
      </c>
      <c r="AA11" s="56">
        <f>IF(W11&gt;24,AD11,AC11)</f>
        <v>76.000000000000014</v>
      </c>
      <c r="AB11" s="56" t="e">
        <f>IF(X11&gt;24,AF11,AE11)</f>
        <v>#VALUE!</v>
      </c>
      <c r="AC11" s="20">
        <f>((1.76*G11-N11)/G11)*100</f>
        <v>76.000000000000014</v>
      </c>
      <c r="AD11" s="20">
        <f>76-((((1.76*G11-N11)/G11)*100)-100)</f>
        <v>99.999999999999986</v>
      </c>
      <c r="AE11" t="e">
        <f>((1.76*I11-P11)/I11)*100</f>
        <v>#VALUE!</v>
      </c>
      <c r="AF11" t="e">
        <f>76-((((1.76*I11-P11)/I11)*100)-100)</f>
        <v>#VALUE!</v>
      </c>
      <c r="AG11">
        <f>IFERROR(SUM(Y11:AB11),SUM(Y11:AA11))</f>
        <v>268</v>
      </c>
      <c r="AH11"/>
      <c r="AK11" s="61">
        <f>100-(N11/G11*100)</f>
        <v>0</v>
      </c>
      <c r="AL11" s="62" t="e">
        <f>100-(P11/I11*100)</f>
        <v>#VALUE!</v>
      </c>
      <c r="AM11" s="56" t="e">
        <f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58">
        <f>IF(AK11&gt;24,(((K11/D11*100)+(M11/F11*100)+(76-((((1.76*G11-N11)/G11)*100)-100)))),(((K11/D11*100)+(M11/F11*100)+(((1.76*G11-N11)/G11)*100))))</f>
        <v>268</v>
      </c>
      <c r="AO11" s="20">
        <f>IFERROR(AM11,AN11)</f>
        <v>268</v>
      </c>
    </row>
    <row r="12" spans="1:41" s="20" customFormat="1" ht="24" customHeight="1" thickTop="1" thickBot="1">
      <c r="A12" s="45">
        <v>5</v>
      </c>
      <c r="B12" s="125" t="str">
        <f>SKP!C16</f>
        <v>Sebagai Instruktur ke-1 dalam kegiatan P2M Insidental:"Ketrampilan Teknologi Informasi dan Komunikasi Guru Produktif SDN Pesanggrahan 02 Bintaro dan Implementasinya Dalam Pembelajaran", 16 &amp; 17 Mei 2017 di SDN Pesanggrahan 02, Jakarta</v>
      </c>
      <c r="C12" s="45">
        <f>SKP!F16</f>
        <v>0.6</v>
      </c>
      <c r="D12" s="126">
        <f>SKP!G16</f>
        <v>1</v>
      </c>
      <c r="E12" s="127" t="str">
        <f>SKP!H16</f>
        <v>program</v>
      </c>
      <c r="F12" s="128">
        <f>SKP!I16</f>
        <v>100</v>
      </c>
      <c r="G12" s="126">
        <f>SKP!J16</f>
        <v>12</v>
      </c>
      <c r="H12" s="128" t="str">
        <f>SKP!K16</f>
        <v>bln</v>
      </c>
      <c r="I12" s="129" t="str">
        <f>SKP!L16</f>
        <v>-</v>
      </c>
      <c r="J12" s="45">
        <f>K12*SKP!E16</f>
        <v>1</v>
      </c>
      <c r="K12" s="126">
        <v>1</v>
      </c>
      <c r="L12" s="127" t="str">
        <f t="shared" si="0"/>
        <v>program</v>
      </c>
      <c r="M12" s="45">
        <v>93</v>
      </c>
      <c r="N12" s="126">
        <v>12</v>
      </c>
      <c r="O12" s="128" t="str">
        <f t="shared" si="1"/>
        <v>bln</v>
      </c>
      <c r="P12" s="292" t="s">
        <v>103</v>
      </c>
      <c r="Q12" s="131">
        <f t="shared" si="2"/>
        <v>269</v>
      </c>
      <c r="R12" s="44">
        <f t="shared" si="3"/>
        <v>89.666666666666671</v>
      </c>
      <c r="T12" s="20">
        <f t="shared" si="4"/>
        <v>1</v>
      </c>
      <c r="U12" s="20">
        <f t="shared" si="5"/>
        <v>89.666666666666671</v>
      </c>
      <c r="W12" s="20">
        <f t="shared" si="6"/>
        <v>0</v>
      </c>
      <c r="X12" s="60" t="e">
        <f t="shared" si="7"/>
        <v>#VALUE!</v>
      </c>
      <c r="Y12" s="20">
        <f t="shared" si="8"/>
        <v>100</v>
      </c>
      <c r="Z12" s="20">
        <f t="shared" si="9"/>
        <v>93</v>
      </c>
      <c r="AA12" s="56">
        <f t="shared" si="10"/>
        <v>76.000000000000014</v>
      </c>
      <c r="AB12" s="56" t="e">
        <f t="shared" si="11"/>
        <v>#VALUE!</v>
      </c>
      <c r="AC12" s="20">
        <f t="shared" si="12"/>
        <v>76.000000000000014</v>
      </c>
      <c r="AD12" s="20">
        <f t="shared" si="13"/>
        <v>99.999999999999986</v>
      </c>
      <c r="AE12" t="e">
        <f t="shared" si="14"/>
        <v>#VALUE!</v>
      </c>
      <c r="AF12" t="e">
        <f t="shared" si="15"/>
        <v>#VALUE!</v>
      </c>
      <c r="AG12">
        <f t="shared" si="16"/>
        <v>269</v>
      </c>
      <c r="AH12"/>
      <c r="AI12" s="58"/>
      <c r="AJ12" s="58"/>
      <c r="AK12" s="61">
        <f t="shared" si="17"/>
        <v>0</v>
      </c>
      <c r="AL12" s="62" t="e">
        <f t="shared" si="18"/>
        <v>#VALUE!</v>
      </c>
      <c r="AM12" s="56" t="e">
        <f t="shared" si="19"/>
        <v>#VALUE!</v>
      </c>
      <c r="AN12" s="58">
        <f t="shared" si="20"/>
        <v>269</v>
      </c>
      <c r="AO12" s="20">
        <f t="shared" si="21"/>
        <v>269</v>
      </c>
    </row>
    <row r="13" spans="1:41" s="20" customFormat="1" ht="21" customHeight="1" thickTop="1" thickBot="1">
      <c r="A13" s="45">
        <v>6</v>
      </c>
      <c r="B13" s="125" t="str">
        <f>SKP!C17</f>
        <v>Berperan aktif dalam Pertemuan Ilmiah "Seminar Hak Kekayaan ", tanggal 15 Maret 2017, sebagai Anggota/Peserta, penugasan dari Dekan Fak. Teknologi Informasi Univ. Budi Luhur.</v>
      </c>
      <c r="C13" s="45">
        <f>SKP!F17</f>
        <v>1</v>
      </c>
      <c r="D13" s="126">
        <f>SKP!G17</f>
        <v>1</v>
      </c>
      <c r="E13" s="127" t="str">
        <f>SKP!H17</f>
        <v>kegiatan</v>
      </c>
      <c r="F13" s="128">
        <f>SKP!I17</f>
        <v>100</v>
      </c>
      <c r="G13" s="126">
        <f>SKP!J17</f>
        <v>12</v>
      </c>
      <c r="H13" s="128" t="str">
        <f>SKP!K17</f>
        <v>bln</v>
      </c>
      <c r="I13" s="129" t="str">
        <f>SKP!L17</f>
        <v>-</v>
      </c>
      <c r="J13" s="45">
        <f>K13*SKP!E17</f>
        <v>1</v>
      </c>
      <c r="K13" s="126">
        <v>1</v>
      </c>
      <c r="L13" s="127" t="str">
        <f t="shared" si="0"/>
        <v>kegiatan</v>
      </c>
      <c r="M13" s="45">
        <v>94</v>
      </c>
      <c r="N13" s="126">
        <v>12</v>
      </c>
      <c r="O13" s="128" t="str">
        <f t="shared" si="1"/>
        <v>bln</v>
      </c>
      <c r="P13" s="292" t="s">
        <v>103</v>
      </c>
      <c r="Q13" s="131">
        <f t="shared" si="2"/>
        <v>270</v>
      </c>
      <c r="R13" s="44">
        <f t="shared" si="3"/>
        <v>90</v>
      </c>
      <c r="T13" s="20">
        <f t="shared" si="4"/>
        <v>1</v>
      </c>
      <c r="U13" s="20">
        <f t="shared" si="5"/>
        <v>90</v>
      </c>
      <c r="W13" s="20">
        <f t="shared" si="6"/>
        <v>0</v>
      </c>
      <c r="X13" s="60" t="e">
        <f t="shared" si="7"/>
        <v>#VALUE!</v>
      </c>
      <c r="Y13" s="20">
        <f t="shared" si="8"/>
        <v>100</v>
      </c>
      <c r="Z13" s="20">
        <f t="shared" si="9"/>
        <v>94</v>
      </c>
      <c r="AA13" s="56">
        <f t="shared" si="10"/>
        <v>76.000000000000014</v>
      </c>
      <c r="AB13" s="56" t="e">
        <f t="shared" si="11"/>
        <v>#VALUE!</v>
      </c>
      <c r="AC13" s="20">
        <f t="shared" si="12"/>
        <v>76.000000000000014</v>
      </c>
      <c r="AD13" s="20">
        <f t="shared" si="13"/>
        <v>99.999999999999986</v>
      </c>
      <c r="AE13" t="e">
        <f t="shared" si="14"/>
        <v>#VALUE!</v>
      </c>
      <c r="AF13" t="e">
        <f t="shared" si="15"/>
        <v>#VALUE!</v>
      </c>
      <c r="AG13">
        <f t="shared" si="16"/>
        <v>270</v>
      </c>
      <c r="AH13"/>
      <c r="AK13" s="61">
        <f t="shared" si="17"/>
        <v>0</v>
      </c>
      <c r="AL13" s="62" t="e">
        <f t="shared" si="18"/>
        <v>#VALUE!</v>
      </c>
      <c r="AM13" s="56" t="e">
        <f t="shared" si="19"/>
        <v>#VALUE!</v>
      </c>
      <c r="AN13" s="58">
        <f t="shared" si="20"/>
        <v>270</v>
      </c>
      <c r="AO13" s="20">
        <f t="shared" si="21"/>
        <v>270</v>
      </c>
    </row>
    <row r="14" spans="1:41" s="20" customFormat="1" ht="16.5" customHeight="1" thickTop="1" thickBot="1">
      <c r="A14" s="45">
        <v>7</v>
      </c>
      <c r="B14" s="125">
        <f>SKP!C18</f>
        <v>0</v>
      </c>
      <c r="C14" s="45">
        <f>SKP!F18</f>
        <v>0</v>
      </c>
      <c r="D14" s="126">
        <f>SKP!G18</f>
        <v>0</v>
      </c>
      <c r="E14" s="127">
        <f>SKP!H18</f>
        <v>0</v>
      </c>
      <c r="F14" s="128">
        <f>SKP!I18</f>
        <v>0</v>
      </c>
      <c r="G14" s="126">
        <f>SKP!J18</f>
        <v>0</v>
      </c>
      <c r="H14" s="128">
        <f>SKP!K18</f>
        <v>0</v>
      </c>
      <c r="I14" s="129">
        <f>SKP!L18</f>
        <v>0</v>
      </c>
      <c r="J14" s="45">
        <f>K14*SKP!E18</f>
        <v>0</v>
      </c>
      <c r="K14" s="126"/>
      <c r="L14" s="127">
        <f t="shared" si="0"/>
        <v>0</v>
      </c>
      <c r="M14" s="45"/>
      <c r="N14" s="126"/>
      <c r="O14" s="128">
        <f t="shared" si="1"/>
        <v>0</v>
      </c>
      <c r="P14" s="292" t="s">
        <v>103</v>
      </c>
      <c r="Q14" s="131" t="e">
        <f t="shared" si="2"/>
        <v>#DIV/0!</v>
      </c>
      <c r="R14" s="44" t="e">
        <f t="shared" si="3"/>
        <v>#DIV/0!</v>
      </c>
      <c r="T14" s="20">
        <f t="shared" si="4"/>
        <v>0</v>
      </c>
      <c r="U14" s="20">
        <f t="shared" si="5"/>
        <v>0</v>
      </c>
      <c r="W14" s="20" t="e">
        <f t="shared" si="6"/>
        <v>#DIV/0!</v>
      </c>
      <c r="X14" s="60" t="e">
        <f t="shared" si="7"/>
        <v>#VALUE!</v>
      </c>
      <c r="Y14" s="20" t="e">
        <f t="shared" si="8"/>
        <v>#DIV/0!</v>
      </c>
      <c r="Z14" s="20" t="e">
        <f t="shared" si="9"/>
        <v>#DIV/0!</v>
      </c>
      <c r="AA14" s="56" t="e">
        <f t="shared" si="10"/>
        <v>#DIV/0!</v>
      </c>
      <c r="AB14" s="56" t="e">
        <f t="shared" si="11"/>
        <v>#VALUE!</v>
      </c>
      <c r="AC14" s="20" t="e">
        <f t="shared" si="12"/>
        <v>#DIV/0!</v>
      </c>
      <c r="AD14" s="20" t="e">
        <f t="shared" si="13"/>
        <v>#DIV/0!</v>
      </c>
      <c r="AE14" t="e">
        <f t="shared" si="14"/>
        <v>#VALUE!</v>
      </c>
      <c r="AF14" t="e">
        <f t="shared" si="15"/>
        <v>#VALUE!</v>
      </c>
      <c r="AG14" t="e">
        <f t="shared" si="16"/>
        <v>#DIV/0!</v>
      </c>
      <c r="AH14"/>
      <c r="AK14" s="56" t="e">
        <f t="shared" si="17"/>
        <v>#DIV/0!</v>
      </c>
      <c r="AL14" s="57" t="e">
        <f t="shared" si="18"/>
        <v>#VALUE!</v>
      </c>
      <c r="AM14" s="56" t="e">
        <f t="shared" si="19"/>
        <v>#DIV/0!</v>
      </c>
      <c r="AN14" s="58" t="e">
        <f t="shared" si="20"/>
        <v>#DIV/0!</v>
      </c>
      <c r="AO14" s="20" t="e">
        <f t="shared" si="21"/>
        <v>#DIV/0!</v>
      </c>
    </row>
    <row r="15" spans="1:41" s="20" customFormat="1" ht="15" customHeight="1" thickTop="1" thickBot="1">
      <c r="A15" s="45">
        <v>8</v>
      </c>
      <c r="B15" s="125">
        <f>SKP!C19</f>
        <v>0</v>
      </c>
      <c r="C15" s="45">
        <f>SKP!F19</f>
        <v>0</v>
      </c>
      <c r="D15" s="126">
        <f>SKP!G19</f>
        <v>0</v>
      </c>
      <c r="E15" s="127">
        <f>SKP!H19</f>
        <v>0</v>
      </c>
      <c r="F15" s="128">
        <f>SKP!I19</f>
        <v>0</v>
      </c>
      <c r="G15" s="126">
        <f>SKP!J19</f>
        <v>0</v>
      </c>
      <c r="H15" s="128">
        <f>SKP!K19</f>
        <v>0</v>
      </c>
      <c r="I15" s="129">
        <f>SKP!L19</f>
        <v>0</v>
      </c>
      <c r="J15" s="45">
        <f>K15*SKP!E19</f>
        <v>0</v>
      </c>
      <c r="K15" s="126"/>
      <c r="L15" s="127">
        <f t="shared" si="0"/>
        <v>0</v>
      </c>
      <c r="M15" s="45"/>
      <c r="N15" s="126"/>
      <c r="O15" s="128">
        <f t="shared" si="1"/>
        <v>0</v>
      </c>
      <c r="P15" s="292" t="s">
        <v>103</v>
      </c>
      <c r="Q15" s="131" t="e">
        <f t="shared" si="2"/>
        <v>#DIV/0!</v>
      </c>
      <c r="R15" s="44" t="e">
        <f t="shared" si="3"/>
        <v>#DIV/0!</v>
      </c>
      <c r="T15" s="20">
        <f t="shared" si="4"/>
        <v>0</v>
      </c>
      <c r="U15" s="20">
        <f t="shared" si="5"/>
        <v>0</v>
      </c>
      <c r="W15" s="20" t="e">
        <f t="shared" si="6"/>
        <v>#DIV/0!</v>
      </c>
      <c r="X15" s="60" t="e">
        <f t="shared" si="7"/>
        <v>#VALUE!</v>
      </c>
      <c r="Y15" s="20" t="e">
        <f t="shared" si="8"/>
        <v>#DIV/0!</v>
      </c>
      <c r="Z15" s="20" t="e">
        <f t="shared" si="9"/>
        <v>#DIV/0!</v>
      </c>
      <c r="AA15" s="56" t="e">
        <f t="shared" si="10"/>
        <v>#DIV/0!</v>
      </c>
      <c r="AB15" s="56" t="e">
        <f t="shared" si="11"/>
        <v>#VALUE!</v>
      </c>
      <c r="AC15" s="20" t="e">
        <f t="shared" si="12"/>
        <v>#DIV/0!</v>
      </c>
      <c r="AD15" s="20" t="e">
        <f t="shared" si="13"/>
        <v>#DIV/0!</v>
      </c>
      <c r="AE15" t="e">
        <f t="shared" si="14"/>
        <v>#VALUE!</v>
      </c>
      <c r="AF15" t="e">
        <f t="shared" si="15"/>
        <v>#VALUE!</v>
      </c>
      <c r="AG15" t="e">
        <f t="shared" si="16"/>
        <v>#DIV/0!</v>
      </c>
      <c r="AH15"/>
      <c r="AK15" s="56" t="e">
        <f t="shared" si="17"/>
        <v>#DIV/0!</v>
      </c>
      <c r="AL15" s="57" t="e">
        <f t="shared" si="18"/>
        <v>#VALUE!</v>
      </c>
      <c r="AM15" s="56" t="e">
        <f t="shared" si="19"/>
        <v>#DIV/0!</v>
      </c>
      <c r="AN15" s="58" t="e">
        <f t="shared" si="20"/>
        <v>#DIV/0!</v>
      </c>
      <c r="AO15" s="20" t="e">
        <f t="shared" si="21"/>
        <v>#DIV/0!</v>
      </c>
    </row>
    <row r="16" spans="1:41" s="20" customFormat="1" ht="23.25" customHeight="1" thickTop="1" thickBot="1">
      <c r="A16" s="45">
        <v>9</v>
      </c>
      <c r="B16" s="125">
        <f>SKP!C20</f>
        <v>0</v>
      </c>
      <c r="C16" s="45">
        <f>SKP!F20</f>
        <v>0</v>
      </c>
      <c r="D16" s="126">
        <f>SKP!G20</f>
        <v>0</v>
      </c>
      <c r="E16" s="127">
        <f>SKP!H20</f>
        <v>0</v>
      </c>
      <c r="F16" s="128">
        <f>SKP!I20</f>
        <v>0</v>
      </c>
      <c r="G16" s="126">
        <f>SKP!J20</f>
        <v>0</v>
      </c>
      <c r="H16" s="128">
        <f>SKP!K20</f>
        <v>0</v>
      </c>
      <c r="I16" s="129">
        <f>SKP!L20</f>
        <v>0</v>
      </c>
      <c r="J16" s="45">
        <f>K16*SKP!E20</f>
        <v>0</v>
      </c>
      <c r="K16" s="126"/>
      <c r="L16" s="127">
        <f t="shared" si="0"/>
        <v>0</v>
      </c>
      <c r="M16" s="45"/>
      <c r="N16" s="126"/>
      <c r="O16" s="128">
        <f t="shared" si="1"/>
        <v>0</v>
      </c>
      <c r="P16" s="130"/>
      <c r="Q16" s="131" t="e">
        <f t="shared" si="2"/>
        <v>#DIV/0!</v>
      </c>
      <c r="R16" s="44" t="e">
        <f t="shared" si="3"/>
        <v>#DIV/0!</v>
      </c>
      <c r="T16" s="20">
        <f t="shared" si="4"/>
        <v>0</v>
      </c>
      <c r="U16" s="20">
        <f t="shared" si="5"/>
        <v>0</v>
      </c>
      <c r="W16" s="20" t="e">
        <f t="shared" si="6"/>
        <v>#DIV/0!</v>
      </c>
      <c r="X16" s="60" t="e">
        <f t="shared" si="7"/>
        <v>#DIV/0!</v>
      </c>
      <c r="Y16" s="20" t="e">
        <f t="shared" si="8"/>
        <v>#DIV/0!</v>
      </c>
      <c r="Z16" s="20" t="e">
        <f t="shared" si="9"/>
        <v>#DIV/0!</v>
      </c>
      <c r="AA16" s="56" t="e">
        <f t="shared" si="10"/>
        <v>#DIV/0!</v>
      </c>
      <c r="AB16" s="56" t="e">
        <f t="shared" si="11"/>
        <v>#DIV/0!</v>
      </c>
      <c r="AC16" s="20" t="e">
        <f t="shared" si="12"/>
        <v>#DIV/0!</v>
      </c>
      <c r="AD16" s="20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/>
      <c r="AK16" s="56" t="e">
        <f t="shared" si="17"/>
        <v>#DIV/0!</v>
      </c>
      <c r="AL16" s="57" t="e">
        <f t="shared" si="18"/>
        <v>#DIV/0!</v>
      </c>
      <c r="AM16" s="56" t="e">
        <f t="shared" si="19"/>
        <v>#DIV/0!</v>
      </c>
      <c r="AN16" s="58" t="e">
        <f t="shared" si="20"/>
        <v>#DIV/0!</v>
      </c>
      <c r="AO16" s="20" t="e">
        <f t="shared" si="21"/>
        <v>#DIV/0!</v>
      </c>
    </row>
    <row r="17" spans="1:41" s="20" customFormat="1" ht="15.75" customHeight="1" thickTop="1" thickBot="1">
      <c r="A17" s="45">
        <v>10</v>
      </c>
      <c r="B17" s="125">
        <f>SKP!C21</f>
        <v>0</v>
      </c>
      <c r="C17" s="45">
        <f>SKP!F21</f>
        <v>0</v>
      </c>
      <c r="D17" s="126">
        <f>SKP!G21</f>
        <v>0</v>
      </c>
      <c r="E17" s="127">
        <f>SKP!H21</f>
        <v>0</v>
      </c>
      <c r="F17" s="128">
        <f>SKP!I21</f>
        <v>0</v>
      </c>
      <c r="G17" s="126">
        <f>SKP!J21</f>
        <v>0</v>
      </c>
      <c r="H17" s="128">
        <f>SKP!K21</f>
        <v>0</v>
      </c>
      <c r="I17" s="129">
        <f>SKP!L21</f>
        <v>0</v>
      </c>
      <c r="J17" s="45">
        <f>K17*SKP!E21</f>
        <v>0</v>
      </c>
      <c r="K17" s="126"/>
      <c r="L17" s="127">
        <f t="shared" si="0"/>
        <v>0</v>
      </c>
      <c r="M17" s="45"/>
      <c r="N17" s="126"/>
      <c r="O17" s="128">
        <f t="shared" si="1"/>
        <v>0</v>
      </c>
      <c r="P17" s="130"/>
      <c r="Q17" s="131" t="e">
        <f t="shared" si="2"/>
        <v>#DIV/0!</v>
      </c>
      <c r="R17" s="44" t="e">
        <f t="shared" si="3"/>
        <v>#DIV/0!</v>
      </c>
      <c r="T17" s="20">
        <f t="shared" si="4"/>
        <v>0</v>
      </c>
      <c r="U17" s="20">
        <f t="shared" si="5"/>
        <v>0</v>
      </c>
      <c r="W17" s="20" t="e">
        <f t="shared" si="6"/>
        <v>#DIV/0!</v>
      </c>
      <c r="X17" s="60" t="e">
        <f t="shared" si="7"/>
        <v>#DIV/0!</v>
      </c>
      <c r="Y17" s="20" t="e">
        <f t="shared" si="8"/>
        <v>#DIV/0!</v>
      </c>
      <c r="Z17" s="20" t="e">
        <f t="shared" si="9"/>
        <v>#DIV/0!</v>
      </c>
      <c r="AA17" s="56" t="e">
        <f t="shared" si="10"/>
        <v>#DIV/0!</v>
      </c>
      <c r="AB17" s="56" t="e">
        <f t="shared" si="11"/>
        <v>#DIV/0!</v>
      </c>
      <c r="AC17" s="20" t="e">
        <f t="shared" si="12"/>
        <v>#DIV/0!</v>
      </c>
      <c r="AD17" s="20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/>
      <c r="AK17" s="56" t="e">
        <f t="shared" si="17"/>
        <v>#DIV/0!</v>
      </c>
      <c r="AL17" s="57" t="e">
        <f t="shared" si="18"/>
        <v>#DIV/0!</v>
      </c>
      <c r="AM17" s="56" t="e">
        <f t="shared" si="19"/>
        <v>#DIV/0!</v>
      </c>
      <c r="AN17" s="58" t="e">
        <f t="shared" si="20"/>
        <v>#DIV/0!</v>
      </c>
      <c r="AO17" s="20" t="e">
        <f t="shared" si="21"/>
        <v>#DIV/0!</v>
      </c>
    </row>
    <row r="18" spans="1:41" s="20" customFormat="1" ht="15.75" customHeight="1" thickTop="1" thickBot="1">
      <c r="A18" s="45">
        <v>11</v>
      </c>
      <c r="B18" s="125">
        <f>SKP!C22</f>
        <v>0</v>
      </c>
      <c r="C18" s="45">
        <f>SKP!F22</f>
        <v>0</v>
      </c>
      <c r="D18" s="126">
        <f>SKP!G22</f>
        <v>0</v>
      </c>
      <c r="E18" s="127">
        <f>SKP!H22</f>
        <v>0</v>
      </c>
      <c r="F18" s="128">
        <f>SKP!I22</f>
        <v>0</v>
      </c>
      <c r="G18" s="126">
        <f>SKP!J22</f>
        <v>0</v>
      </c>
      <c r="H18" s="128">
        <f>SKP!K22</f>
        <v>0</v>
      </c>
      <c r="I18" s="129">
        <f>SKP!L22</f>
        <v>0</v>
      </c>
      <c r="J18" s="45">
        <f>K18*SKP!E22</f>
        <v>0</v>
      </c>
      <c r="K18" s="126"/>
      <c r="L18" s="127">
        <f>E18</f>
        <v>0</v>
      </c>
      <c r="M18" s="45"/>
      <c r="N18" s="126"/>
      <c r="O18" s="128">
        <f>H18</f>
        <v>0</v>
      </c>
      <c r="P18" s="130"/>
      <c r="Q18" s="131" t="e">
        <f>AG18</f>
        <v>#DIV/0!</v>
      </c>
      <c r="R18" s="44" t="e">
        <f>IF(I18="-",IF(P18="-",Q18/3,Q18/4),Q18/4)</f>
        <v>#DIV/0!</v>
      </c>
      <c r="T18" s="20">
        <f>IF(D18&gt;0,1,0)</f>
        <v>0</v>
      </c>
      <c r="U18" s="20">
        <f>IFERROR(R18,0)</f>
        <v>0</v>
      </c>
      <c r="W18" s="20" t="e">
        <f>100-(N18/G18*100)</f>
        <v>#DIV/0!</v>
      </c>
      <c r="X18" s="60" t="e">
        <f>100-(P18/I18*100)</f>
        <v>#DIV/0!</v>
      </c>
      <c r="Y18" s="20" t="e">
        <f>K18/D18*100</f>
        <v>#DIV/0!</v>
      </c>
      <c r="Z18" s="20" t="e">
        <f>M18/F18*100</f>
        <v>#DIV/0!</v>
      </c>
      <c r="AA18" s="56" t="e">
        <f>IF(W18&gt;24,AD18,AC18)</f>
        <v>#DIV/0!</v>
      </c>
      <c r="AB18" s="56" t="e">
        <f>IF(X18&gt;24,AF18,AE18)</f>
        <v>#DIV/0!</v>
      </c>
      <c r="AC18" s="20" t="e">
        <f>((1.76*G18-N18)/G18)*100</f>
        <v>#DIV/0!</v>
      </c>
      <c r="AD18" s="20" t="e">
        <f>76-((((1.76*G18-N18)/G18)*100)-100)</f>
        <v>#DIV/0!</v>
      </c>
      <c r="AE18" t="e">
        <f>((1.76*I18-P18)/I18)*100</f>
        <v>#DIV/0!</v>
      </c>
      <c r="AF18" t="e">
        <f>76-((((1.76*I18-P18)/I18)*100)-100)</f>
        <v>#DIV/0!</v>
      </c>
      <c r="AG18" t="e">
        <f>IFERROR(SUM(Y18:AB18),SUM(Y18:AA18))</f>
        <v>#DIV/0!</v>
      </c>
      <c r="AH18"/>
      <c r="AK18" s="56" t="e">
        <f>100-(N18/G18*100)</f>
        <v>#DIV/0!</v>
      </c>
      <c r="AL18" s="57" t="e">
        <f>100-(P18/I18*100)</f>
        <v>#DIV/0!</v>
      </c>
      <c r="AM18" s="56" t="e">
        <f>IF(AND(AK18&gt;24,AL18&gt;24),(IFERROR(((K18/D18*100)+(M18/F18*100)+(76-((((1.76*G18-N18)/G18)*100)-100))+(76-((((1.76*I18-P18)/I18)*100)-100))),((K18/D18*100)+(M18/F18*100)+(76-((((1.76*G18-N18)/G18)*100)-100))))),(IFERROR(((K18/D18*100)+(M18/F18*100)+(((1.76*G18-N18)/G18)*100))+(((1.76*I18-P18)/I18)*100),((K18/D18*100)+(M18/F18*100)+(((1.76*G18-N18)/G18)*100)))))</f>
        <v>#DIV/0!</v>
      </c>
      <c r="AN18" s="58" t="e">
        <f>IF(AK18&gt;24,(((K18/D18*100)+(M18/F18*100)+(76-((((1.76*G18-N18)/G18)*100)-100)))),(((K18/D18*100)+(M18/F18*100)+(((1.76*G18-N18)/G18)*100))))</f>
        <v>#DIV/0!</v>
      </c>
      <c r="AO18" s="20" t="e">
        <f>IFERROR(AM18,AN18)</f>
        <v>#DIV/0!</v>
      </c>
    </row>
    <row r="19" spans="1:41" s="20" customFormat="1" ht="15.75" customHeight="1" thickTop="1">
      <c r="A19" s="45">
        <v>12</v>
      </c>
      <c r="B19" s="125">
        <f>SKP!C23</f>
        <v>0</v>
      </c>
      <c r="C19" s="45">
        <f>SKP!F23</f>
        <v>0</v>
      </c>
      <c r="D19" s="126">
        <f>SKP!G23</f>
        <v>0</v>
      </c>
      <c r="E19" s="127">
        <f>SKP!H23</f>
        <v>0</v>
      </c>
      <c r="F19" s="128">
        <f>SKP!I23</f>
        <v>0</v>
      </c>
      <c r="G19" s="126">
        <f>SKP!J23</f>
        <v>0</v>
      </c>
      <c r="H19" s="128">
        <f>SKP!K23</f>
        <v>0</v>
      </c>
      <c r="I19" s="129">
        <f>SKP!L23</f>
        <v>0</v>
      </c>
      <c r="J19" s="45">
        <f>K19*SKP!E23</f>
        <v>0</v>
      </c>
      <c r="K19" s="126"/>
      <c r="L19" s="127">
        <f>E19</f>
        <v>0</v>
      </c>
      <c r="M19" s="45"/>
      <c r="N19" s="126"/>
      <c r="O19" s="128">
        <f>H19</f>
        <v>0</v>
      </c>
      <c r="P19" s="130"/>
      <c r="Q19" s="131" t="e">
        <f>AG19</f>
        <v>#DIV/0!</v>
      </c>
      <c r="R19" s="44" t="e">
        <f>IF(I19="-",IF(P19="-",Q19/3,Q19/4),Q19/4)</f>
        <v>#DIV/0!</v>
      </c>
      <c r="T19" s="20">
        <f>IF(D19&gt;0,1,0)</f>
        <v>0</v>
      </c>
      <c r="U19" s="20">
        <f>IFERROR(R19,0)</f>
        <v>0</v>
      </c>
      <c r="W19" s="20" t="e">
        <f>100-(N19/G19*100)</f>
        <v>#DIV/0!</v>
      </c>
      <c r="X19" s="60" t="e">
        <f>100-(P19/I19*100)</f>
        <v>#DIV/0!</v>
      </c>
      <c r="Y19" s="20" t="e">
        <f>K19/D19*100</f>
        <v>#DIV/0!</v>
      </c>
      <c r="Z19" s="20" t="e">
        <f>M19/F19*100</f>
        <v>#DIV/0!</v>
      </c>
      <c r="AA19" s="56" t="e">
        <f>IF(W19&gt;24,AD19,AC19)</f>
        <v>#DIV/0!</v>
      </c>
      <c r="AB19" s="56" t="e">
        <f>IF(X19&gt;24,AF19,AE19)</f>
        <v>#DIV/0!</v>
      </c>
      <c r="AC19" s="20" t="e">
        <f>((1.76*G19-N19)/G19)*100</f>
        <v>#DIV/0!</v>
      </c>
      <c r="AD19" s="20" t="e">
        <f>76-((((1.76*G19-N19)/G19)*100)-100)</f>
        <v>#DIV/0!</v>
      </c>
      <c r="AE19" t="e">
        <f>((1.76*I19-P19)/I19)*100</f>
        <v>#DIV/0!</v>
      </c>
      <c r="AF19" t="e">
        <f>76-((((1.76*I19-P19)/I19)*100)-100)</f>
        <v>#DIV/0!</v>
      </c>
      <c r="AG19" t="e">
        <f>IFERROR(SUM(Y19:AB19),SUM(Y19:AA19))</f>
        <v>#DIV/0!</v>
      </c>
      <c r="AH19"/>
      <c r="AK19" s="56" t="e">
        <f>100-(N19/G19*100)</f>
        <v>#DIV/0!</v>
      </c>
      <c r="AL19" s="57" t="e">
        <f>100-(P19/I19*100)</f>
        <v>#DIV/0!</v>
      </c>
      <c r="AM19" s="56" t="e">
        <f>IF(AND(AK19&gt;24,AL19&gt;24),(IFERROR(((K19/D19*100)+(M19/F19*100)+(76-((((1.76*G19-N19)/G19)*100)-100))+(76-((((1.76*I19-P19)/I19)*100)-100))),((K19/D19*100)+(M19/F19*100)+(76-((((1.76*G19-N19)/G19)*100)-100))))),(IFERROR(((K19/D19*100)+(M19/F19*100)+(((1.76*G19-N19)/G19)*100))+(((1.76*I19-P19)/I19)*100),((K19/D19*100)+(M19/F19*100)+(((1.76*G19-N19)/G19)*100)))))</f>
        <v>#DIV/0!</v>
      </c>
      <c r="AN19" s="58" t="e">
        <f>IF(AK19&gt;24,(((K19/D19*100)+(M19/F19*100)+(76-((((1.76*G19-N19)/G19)*100)-100)))),(((K19/D19*100)+(M19/F19*100)+(((1.76*G19-N19)/G19)*100))))</f>
        <v>#DIV/0!</v>
      </c>
      <c r="AO19" s="20" t="e">
        <f>IFERROR(AM19,AN19)</f>
        <v>#DIV/0!</v>
      </c>
    </row>
    <row r="20" spans="1:41" ht="26.25" customHeight="1" thickBot="1">
      <c r="A20" s="120"/>
      <c r="B20" s="121" t="s">
        <v>21</v>
      </c>
      <c r="C20" s="122"/>
      <c r="D20" s="189"/>
      <c r="E20" s="190"/>
      <c r="F20" s="190"/>
      <c r="G20" s="190"/>
      <c r="H20" s="190"/>
      <c r="I20" s="191"/>
      <c r="J20" s="123"/>
      <c r="K20" s="198"/>
      <c r="L20" s="199"/>
      <c r="M20" s="199"/>
      <c r="N20" s="199"/>
      <c r="O20" s="199"/>
      <c r="P20" s="200"/>
      <c r="Q20" s="124"/>
      <c r="R20" s="12"/>
    </row>
    <row r="21" spans="1:41" ht="15.75" customHeight="1" thickTop="1" thickBot="1">
      <c r="A21" s="46">
        <v>1</v>
      </c>
      <c r="B21" s="47" t="s">
        <v>31</v>
      </c>
      <c r="C21" s="47"/>
      <c r="D21" s="201"/>
      <c r="E21" s="201"/>
      <c r="F21" s="201"/>
      <c r="G21" s="201"/>
      <c r="H21" s="201"/>
      <c r="I21" s="201"/>
      <c r="J21" s="48"/>
      <c r="K21" s="202"/>
      <c r="L21" s="202"/>
      <c r="M21" s="202"/>
      <c r="N21" s="202"/>
      <c r="O21" s="202"/>
      <c r="P21" s="202"/>
      <c r="Q21" s="46"/>
      <c r="R21" s="209"/>
      <c r="Z21" s="59" t="s">
        <v>41</v>
      </c>
      <c r="AJ21" s="59" t="s">
        <v>37</v>
      </c>
      <c r="AL21" s="58"/>
    </row>
    <row r="22" spans="1:41" ht="15.75" customHeight="1" thickTop="1" thickBot="1">
      <c r="A22" s="46"/>
      <c r="B22" s="47" t="s">
        <v>31</v>
      </c>
      <c r="C22" s="47"/>
      <c r="D22" s="201"/>
      <c r="E22" s="201"/>
      <c r="F22" s="201"/>
      <c r="G22" s="201"/>
      <c r="H22" s="201"/>
      <c r="I22" s="201"/>
      <c r="J22" s="48"/>
      <c r="K22" s="202"/>
      <c r="L22" s="202"/>
      <c r="M22" s="202"/>
      <c r="N22" s="202"/>
      <c r="O22" s="202"/>
      <c r="P22" s="202"/>
      <c r="Q22" s="46"/>
      <c r="R22" s="210"/>
      <c r="Z22" t="s">
        <v>42</v>
      </c>
      <c r="AJ22" t="s">
        <v>38</v>
      </c>
      <c r="AL22" s="58"/>
    </row>
    <row r="23" spans="1:41" ht="15.75" customHeight="1" thickTop="1" thickBot="1">
      <c r="A23" s="46">
        <v>2</v>
      </c>
      <c r="B23" s="47" t="s">
        <v>32</v>
      </c>
      <c r="C23" s="47"/>
      <c r="D23" s="201"/>
      <c r="E23" s="201"/>
      <c r="F23" s="201"/>
      <c r="G23" s="201"/>
      <c r="H23" s="201"/>
      <c r="I23" s="201"/>
      <c r="J23" s="48"/>
      <c r="K23" s="202"/>
      <c r="L23" s="202"/>
      <c r="M23" s="202"/>
      <c r="N23" s="202"/>
      <c r="O23" s="202"/>
      <c r="P23" s="202"/>
      <c r="Q23" s="46"/>
      <c r="R23" s="209"/>
      <c r="AL23" s="58"/>
    </row>
    <row r="24" spans="1:41" ht="15.75" customHeight="1" thickTop="1" thickBot="1">
      <c r="A24" s="46"/>
      <c r="B24" s="47" t="s">
        <v>32</v>
      </c>
      <c r="C24" s="47"/>
      <c r="D24" s="201"/>
      <c r="E24" s="201"/>
      <c r="F24" s="201"/>
      <c r="G24" s="201"/>
      <c r="H24" s="201"/>
      <c r="I24" s="201"/>
      <c r="J24" s="48"/>
      <c r="K24" s="202"/>
      <c r="L24" s="202"/>
      <c r="M24" s="202"/>
      <c r="N24" s="202"/>
      <c r="O24" s="202"/>
      <c r="P24" s="202"/>
      <c r="Q24" s="46"/>
      <c r="R24" s="211"/>
      <c r="X24" t="e">
        <f>SUM(Y14:AA14)</f>
        <v>#DIV/0!</v>
      </c>
    </row>
    <row r="25" spans="1:41" ht="15.75" customHeight="1" thickTop="1" thickBot="1">
      <c r="A25" s="49"/>
      <c r="B25" s="50"/>
      <c r="C25" s="50"/>
      <c r="D25" s="51"/>
      <c r="E25" s="51"/>
      <c r="F25" s="51"/>
      <c r="G25" s="51"/>
      <c r="H25" s="51"/>
      <c r="I25" s="51"/>
      <c r="J25" s="52"/>
      <c r="K25" s="53"/>
      <c r="L25" s="53"/>
      <c r="M25" s="53"/>
      <c r="N25" s="53"/>
      <c r="O25" s="53"/>
      <c r="P25" s="53"/>
      <c r="Q25" s="54"/>
      <c r="R25" s="55"/>
    </row>
    <row r="26" spans="1:41" ht="13.5" customHeight="1" thickTop="1">
      <c r="A26" s="192" t="s">
        <v>19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  <c r="R26" s="21">
        <f>(SUM(U8:U19)/T26)+R21+R23</f>
        <v>89.666666666666671</v>
      </c>
      <c r="T26">
        <f>SUM(T8:T21)</f>
        <v>6</v>
      </c>
    </row>
    <row r="27" spans="1:41" ht="13.5" customHeight="1" thickBot="1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7"/>
      <c r="R27" s="32" t="str">
        <f>IF(R26&lt;=50,"(Buruk)",IF(R26&lt;=60,"(Sedang)",IF(R26&lt;=75,"(Cukup)",IF(R26&lt;=90.99,"(Baik)","(Sangat Baik)"))))</f>
        <v>(Baik)</v>
      </c>
    </row>
    <row r="28" spans="1:41" ht="7.5" customHeight="1" thickTop="1"/>
    <row r="29" spans="1:41">
      <c r="M29" s="180" t="s">
        <v>114</v>
      </c>
      <c r="N29" s="144"/>
      <c r="O29" s="144"/>
      <c r="P29" s="144"/>
      <c r="Q29" s="144"/>
      <c r="R29" s="144"/>
    </row>
    <row r="30" spans="1:41">
      <c r="M30" s="180" t="s">
        <v>28</v>
      </c>
      <c r="N30" s="180"/>
      <c r="O30" s="180"/>
      <c r="P30" s="180"/>
      <c r="Q30" s="180"/>
      <c r="R30" s="180"/>
    </row>
    <row r="31" spans="1:41" ht="13.5" customHeight="1"/>
    <row r="32" spans="1:41" ht="5.25" customHeight="1"/>
    <row r="33" spans="13:18">
      <c r="M33" s="143" t="str">
        <f>SKP!B29</f>
        <v>Ita Novita</v>
      </c>
      <c r="N33" s="143"/>
      <c r="O33" s="143"/>
      <c r="P33" s="143"/>
      <c r="Q33" s="143"/>
      <c r="R33" s="143"/>
    </row>
    <row r="34" spans="13:18">
      <c r="M34" s="144">
        <f>SKP!B30</f>
        <v>0</v>
      </c>
      <c r="N34" s="144"/>
      <c r="O34" s="144"/>
      <c r="P34" s="144"/>
      <c r="Q34" s="144"/>
      <c r="R34" s="144"/>
    </row>
  </sheetData>
  <mergeCells count="36">
    <mergeCell ref="R21:R22"/>
    <mergeCell ref="R23:R24"/>
    <mergeCell ref="D22:I22"/>
    <mergeCell ref="K22:P22"/>
    <mergeCell ref="D23:I23"/>
    <mergeCell ref="K23:P23"/>
    <mergeCell ref="D24:I24"/>
    <mergeCell ref="K24:P24"/>
    <mergeCell ref="A1:R1"/>
    <mergeCell ref="A2:R2"/>
    <mergeCell ref="M29:R29"/>
    <mergeCell ref="M30:R30"/>
    <mergeCell ref="R5:R6"/>
    <mergeCell ref="K5:P5"/>
    <mergeCell ref="A5:A6"/>
    <mergeCell ref="B5:B6"/>
    <mergeCell ref="C5:C6"/>
    <mergeCell ref="J5:J6"/>
    <mergeCell ref="A26:Q27"/>
    <mergeCell ref="K6:L6"/>
    <mergeCell ref="D6:E6"/>
    <mergeCell ref="M33:R33"/>
    <mergeCell ref="M34:R34"/>
    <mergeCell ref="K20:P20"/>
    <mergeCell ref="G6:H6"/>
    <mergeCell ref="K7:L7"/>
    <mergeCell ref="D21:I21"/>
    <mergeCell ref="K21:P21"/>
    <mergeCell ref="A3:Q3"/>
    <mergeCell ref="N7:O7"/>
    <mergeCell ref="N6:O6"/>
    <mergeCell ref="Q5:Q6"/>
    <mergeCell ref="D20:I20"/>
    <mergeCell ref="D5:I5"/>
    <mergeCell ref="D7:E7"/>
    <mergeCell ref="G7:H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tabSelected="1" topLeftCell="A41" zoomScale="70" zoomScaleNormal="70" workbookViewId="0">
      <selection activeCell="S35" sqref="S35"/>
    </sheetView>
  </sheetViews>
  <sheetFormatPr defaultRowHeight="13.2"/>
  <cols>
    <col min="1" max="1" width="0.88671875" customWidth="1"/>
    <col min="2" max="2" width="4.6640625" customWidth="1"/>
    <col min="3" max="3" width="19.109375" customWidth="1"/>
    <col min="4" max="4" width="14.88671875" customWidth="1"/>
    <col min="5" max="5" width="13.6640625" customWidth="1"/>
    <col min="6" max="6" width="11.44140625" customWidth="1"/>
    <col min="7" max="7" width="4.44140625" customWidth="1"/>
    <col min="8" max="8" width="13.33203125" customWidth="1"/>
    <col min="9" max="9" width="15.33203125" customWidth="1"/>
    <col min="10" max="10" width="9.6640625" customWidth="1"/>
    <col min="11" max="11" width="4.6640625" customWidth="1"/>
    <col min="15" max="15" width="13.88671875" customWidth="1"/>
    <col min="20" max="20" width="11.6640625" customWidth="1"/>
    <col min="21" max="21" width="0.88671875" customWidth="1"/>
  </cols>
  <sheetData>
    <row r="1" spans="2:20" ht="13.8" thickBot="1"/>
    <row r="2" spans="2:20" ht="30" customHeight="1" thickBot="1">
      <c r="B2" s="272" t="s">
        <v>62</v>
      </c>
      <c r="C2" s="275" t="s">
        <v>47</v>
      </c>
      <c r="D2" s="276"/>
      <c r="E2" s="276"/>
      <c r="F2" s="276"/>
      <c r="G2" s="276"/>
      <c r="H2" s="277"/>
      <c r="I2" s="79" t="s">
        <v>48</v>
      </c>
      <c r="K2" s="248" t="s">
        <v>63</v>
      </c>
      <c r="L2" s="249"/>
      <c r="M2" s="249"/>
      <c r="N2" s="249"/>
      <c r="O2" s="249"/>
      <c r="P2" s="249"/>
      <c r="Q2" s="249"/>
      <c r="R2" s="249"/>
      <c r="S2" s="249"/>
      <c r="T2" s="250"/>
    </row>
    <row r="3" spans="2:20" ht="30" customHeight="1" thickBot="1">
      <c r="B3" s="273"/>
      <c r="C3" s="266" t="s">
        <v>60</v>
      </c>
      <c r="D3" s="267"/>
      <c r="E3" s="75"/>
      <c r="F3" s="75">
        <f>PENGUKURAN!R26</f>
        <v>89.666666666666671</v>
      </c>
      <c r="G3" s="82" t="s">
        <v>68</v>
      </c>
      <c r="H3" s="76">
        <v>0.6</v>
      </c>
      <c r="I3" s="78">
        <f>F3*H3</f>
        <v>53.800000000000004</v>
      </c>
      <c r="K3" s="251" t="s">
        <v>65</v>
      </c>
      <c r="L3" s="252"/>
      <c r="M3" s="252"/>
      <c r="N3" s="252"/>
      <c r="O3" s="252"/>
      <c r="P3" s="252"/>
      <c r="Q3" s="252"/>
      <c r="R3" s="252"/>
      <c r="S3" s="252"/>
      <c r="T3" s="253"/>
    </row>
    <row r="4" spans="2:20" ht="30" customHeight="1" thickBot="1">
      <c r="B4" s="273"/>
      <c r="C4" s="278" t="s">
        <v>67</v>
      </c>
      <c r="D4" s="268" t="s">
        <v>49</v>
      </c>
      <c r="E4" s="269"/>
      <c r="F4" s="77">
        <v>91</v>
      </c>
      <c r="G4" s="244" t="str">
        <f>IF(F4&lt;=50,"(Buruk)",IF(F4&lt;=60,"(Sedang)",IF(F4&lt;=75,"(Cukup)",IF(F4&lt;=90.99,"(Baik)","(Sangat Baik)"))))</f>
        <v>(Sangat Baik)</v>
      </c>
      <c r="H4" s="245"/>
      <c r="I4" s="80"/>
      <c r="K4" s="67"/>
      <c r="L4" s="63"/>
      <c r="M4" s="63"/>
      <c r="N4" s="63"/>
      <c r="O4" s="63"/>
      <c r="P4" s="63"/>
      <c r="Q4" s="63"/>
      <c r="R4" s="63"/>
      <c r="S4" s="63"/>
      <c r="T4" s="64"/>
    </row>
    <row r="5" spans="2:20" ht="30" customHeight="1" thickBot="1">
      <c r="B5" s="273"/>
      <c r="C5" s="279"/>
      <c r="D5" s="268" t="s">
        <v>50</v>
      </c>
      <c r="E5" s="269"/>
      <c r="F5" s="77">
        <v>85</v>
      </c>
      <c r="G5" s="244" t="str">
        <f>IF(F5&lt;=50,"(Buruk)",IF(F5&lt;=60,"(Sedang)",IF(F5&lt;=75,"(Cukup)",IF(F5&lt;=90.99,"(Baik)","(Sangat Baik)"))))</f>
        <v>(Baik)</v>
      </c>
      <c r="H5" s="245"/>
      <c r="I5" s="80"/>
      <c r="K5" s="67"/>
      <c r="L5" s="63"/>
      <c r="M5" s="63"/>
      <c r="N5" s="63"/>
      <c r="O5" s="63"/>
      <c r="P5" s="63"/>
      <c r="Q5" s="63"/>
      <c r="R5" s="63"/>
      <c r="S5" s="63"/>
      <c r="T5" s="64"/>
    </row>
    <row r="6" spans="2:20" ht="30" customHeight="1" thickBot="1">
      <c r="B6" s="273"/>
      <c r="C6" s="279"/>
      <c r="D6" s="268" t="s">
        <v>51</v>
      </c>
      <c r="E6" s="269"/>
      <c r="F6" s="294">
        <v>91</v>
      </c>
      <c r="G6" s="244" t="str">
        <f>IF(F6&lt;=50,"(Buruk)",IF(F6&lt;=60,"(Sedang)",IF(F6&lt;=75,"(Cukup)",IF(F6&lt;=90.99,"(Baik)","(Sangat Baik)"))))</f>
        <v>(Sangat Baik)</v>
      </c>
      <c r="H6" s="245"/>
      <c r="I6" s="80"/>
      <c r="K6" s="67"/>
      <c r="L6" s="63"/>
      <c r="M6" s="63"/>
      <c r="N6" s="63"/>
      <c r="O6" s="63"/>
      <c r="P6" s="63"/>
      <c r="Q6" s="63"/>
      <c r="R6" s="63"/>
      <c r="S6" s="63"/>
      <c r="T6" s="64"/>
    </row>
    <row r="7" spans="2:20" ht="30" customHeight="1" thickBot="1">
      <c r="B7" s="273"/>
      <c r="C7" s="279"/>
      <c r="D7" s="268" t="s">
        <v>52</v>
      </c>
      <c r="E7" s="269"/>
      <c r="F7" s="77">
        <v>82</v>
      </c>
      <c r="G7" s="244" t="str">
        <f>IF(F7&lt;=50,"(Buruk)",IF(F7&lt;=60,"(Sedang)",IF(F7&lt;=75,"(Cukup)",IF(F7&lt;=90.99,"(Baik)","(Sangat Baik)"))))</f>
        <v>(Baik)</v>
      </c>
      <c r="H7" s="245"/>
      <c r="I7" s="80"/>
      <c r="K7" s="67"/>
      <c r="L7" s="63"/>
      <c r="M7" s="63"/>
      <c r="N7" s="63"/>
      <c r="O7" s="63"/>
      <c r="P7" s="63"/>
      <c r="Q7" s="63"/>
      <c r="R7" s="63"/>
      <c r="S7" s="63"/>
      <c r="T7" s="64"/>
    </row>
    <row r="8" spans="2:20" ht="30" customHeight="1" thickBot="1">
      <c r="B8" s="273"/>
      <c r="C8" s="279"/>
      <c r="D8" s="268" t="s">
        <v>53</v>
      </c>
      <c r="E8" s="269"/>
      <c r="F8" s="77">
        <v>87</v>
      </c>
      <c r="G8" s="244" t="str">
        <f>IF(F8&lt;=50,"(Buruk)",IF(F8&lt;=60,"(Sedang)",IF(F8&lt;=75,"(Cukup)",IF(F8&lt;=90.99,"(Baik)","(Sangat Baik)"))))</f>
        <v>(Baik)</v>
      </c>
      <c r="H8" s="245"/>
      <c r="I8" s="80"/>
      <c r="K8" s="67"/>
      <c r="L8" s="63"/>
      <c r="M8" s="63"/>
      <c r="N8" s="63"/>
      <c r="O8" s="63"/>
      <c r="P8" s="63"/>
      <c r="Q8" s="63"/>
      <c r="R8" s="63"/>
      <c r="S8" s="63"/>
      <c r="T8" s="64"/>
    </row>
    <row r="9" spans="2:20" ht="30" customHeight="1" thickBot="1">
      <c r="B9" s="273"/>
      <c r="C9" s="279"/>
      <c r="D9" s="268" t="s">
        <v>54</v>
      </c>
      <c r="E9" s="269"/>
      <c r="F9" s="293" t="s">
        <v>103</v>
      </c>
      <c r="G9" s="244" t="str">
        <f>IF(F9="-","",IF(F9&lt;=50,"(Buruk)",IF(F9&lt;=60,"(Sedang)",IF(F9&lt;=75,"(Cukup)",IF(F9&lt;=90.99,"(Baik)","(Sangat Baik)")))))</f>
        <v/>
      </c>
      <c r="H9" s="245"/>
      <c r="I9" s="80"/>
      <c r="K9" s="67"/>
      <c r="L9" s="63"/>
      <c r="M9" s="63"/>
      <c r="N9" s="63"/>
      <c r="O9" s="63"/>
      <c r="P9" s="63"/>
      <c r="Q9" s="63"/>
      <c r="R9" s="63"/>
      <c r="S9" s="63"/>
      <c r="T9" s="64"/>
    </row>
    <row r="10" spans="2:20" ht="30" customHeight="1" thickBot="1">
      <c r="B10" s="273"/>
      <c r="C10" s="279"/>
      <c r="D10" s="268" t="s">
        <v>55</v>
      </c>
      <c r="E10" s="269"/>
      <c r="F10" s="77">
        <f>SUM(F4:F9)</f>
        <v>436</v>
      </c>
      <c r="G10" s="246"/>
      <c r="H10" s="247"/>
      <c r="I10" s="80"/>
      <c r="K10" s="257" t="s">
        <v>59</v>
      </c>
      <c r="L10" s="258"/>
      <c r="M10" s="258"/>
      <c r="N10" s="258"/>
      <c r="O10" s="258"/>
      <c r="P10" s="258"/>
      <c r="Q10" s="258"/>
      <c r="R10" s="258"/>
      <c r="S10" s="258"/>
      <c r="T10" s="259"/>
    </row>
    <row r="11" spans="2:20" ht="30" customHeight="1" thickBot="1">
      <c r="B11" s="273"/>
      <c r="C11" s="279"/>
      <c r="D11" s="268" t="s">
        <v>56</v>
      </c>
      <c r="E11" s="269"/>
      <c r="F11" s="83">
        <f>IF(F9="-",IF(F9="-",F10/5,F10/6),F10/6)</f>
        <v>87.2</v>
      </c>
      <c r="G11" s="244" t="str">
        <f>IF(F11&lt;=50,"(Buruk)",IF(F11&lt;=60,"(Sedang)",IF(F11&lt;=75,"(Cukup)",IF(F11&lt;=90.99,"(Baik)","(Sangat Baik)"))))</f>
        <v>(Baik)</v>
      </c>
      <c r="H11" s="245"/>
      <c r="I11" s="80"/>
      <c r="K11" s="248" t="s">
        <v>64</v>
      </c>
      <c r="L11" s="249"/>
      <c r="M11" s="249"/>
      <c r="N11" s="249"/>
      <c r="O11" s="249"/>
      <c r="P11" s="249"/>
      <c r="Q11" s="249"/>
      <c r="R11" s="249"/>
      <c r="S11" s="249"/>
      <c r="T11" s="250"/>
    </row>
    <row r="12" spans="2:20" ht="30" customHeight="1" thickBot="1">
      <c r="B12" s="274"/>
      <c r="C12" s="280"/>
      <c r="D12" s="284" t="s">
        <v>69</v>
      </c>
      <c r="E12" s="285"/>
      <c r="F12" s="86">
        <f>F11</f>
        <v>87.2</v>
      </c>
      <c r="G12" s="81" t="s">
        <v>68</v>
      </c>
      <c r="H12" s="84">
        <v>0.4</v>
      </c>
      <c r="I12" s="78">
        <f>F12*H12</f>
        <v>34.880000000000003</v>
      </c>
      <c r="K12" s="251" t="s">
        <v>66</v>
      </c>
      <c r="L12" s="252"/>
      <c r="M12" s="252"/>
      <c r="N12" s="252"/>
      <c r="O12" s="252"/>
      <c r="P12" s="252"/>
      <c r="Q12" s="252"/>
      <c r="R12" s="252"/>
      <c r="S12" s="252"/>
      <c r="T12" s="253"/>
    </row>
    <row r="13" spans="2:20" ht="30" customHeight="1" thickBot="1">
      <c r="B13" s="281"/>
      <c r="C13" s="282"/>
      <c r="D13" s="282"/>
      <c r="E13" s="282"/>
      <c r="F13" s="282"/>
      <c r="G13" s="282"/>
      <c r="H13" s="283"/>
      <c r="I13" s="109">
        <f>I12+I3</f>
        <v>88.68</v>
      </c>
      <c r="K13" s="67"/>
      <c r="L13" s="63"/>
      <c r="M13" s="63"/>
      <c r="N13" s="63"/>
      <c r="O13" s="63"/>
      <c r="P13" s="63"/>
      <c r="Q13" s="63"/>
      <c r="R13" s="63"/>
      <c r="S13" s="63"/>
      <c r="T13" s="64"/>
    </row>
    <row r="14" spans="2:20" ht="30" customHeight="1" thickBot="1">
      <c r="B14" s="270" t="s">
        <v>57</v>
      </c>
      <c r="C14" s="271"/>
      <c r="D14" s="271"/>
      <c r="E14" s="271"/>
      <c r="F14" s="271"/>
      <c r="G14" s="271"/>
      <c r="H14" s="271"/>
      <c r="I14" s="74" t="str">
        <f>IF(I13&lt;=50,"(Buruk)",IF(I13&lt;=60,"(Sedang)",IF(I13&lt;=75,"(Cukup)",IF(I13&lt;=90.99,"(Baik)","(Sangat Baik)"))))</f>
        <v>(Baik)</v>
      </c>
      <c r="J14" s="85"/>
      <c r="K14" s="67"/>
      <c r="L14" s="63"/>
      <c r="M14" s="63"/>
      <c r="N14" s="63"/>
      <c r="O14" s="63"/>
      <c r="P14" s="63"/>
      <c r="Q14" s="63"/>
      <c r="R14" s="63"/>
      <c r="S14" s="63"/>
      <c r="T14" s="64"/>
    </row>
    <row r="15" spans="2:20" ht="30" customHeight="1">
      <c r="B15" s="286" t="s">
        <v>58</v>
      </c>
      <c r="C15" s="287"/>
      <c r="D15" s="287"/>
      <c r="E15" s="287"/>
      <c r="F15" s="287"/>
      <c r="G15" s="287"/>
      <c r="H15" s="287"/>
      <c r="I15" s="288"/>
      <c r="K15" s="67"/>
      <c r="L15" s="63"/>
      <c r="M15" s="63"/>
      <c r="N15" s="63"/>
      <c r="O15" s="63"/>
      <c r="P15" s="63"/>
      <c r="Q15" s="63"/>
      <c r="R15" s="63"/>
      <c r="S15" s="63"/>
      <c r="T15" s="64"/>
    </row>
    <row r="16" spans="2:20" ht="30" customHeight="1">
      <c r="B16" s="240" t="s">
        <v>61</v>
      </c>
      <c r="C16" s="241"/>
      <c r="D16" s="241"/>
      <c r="E16" s="241"/>
      <c r="F16" s="241"/>
      <c r="G16" s="241"/>
      <c r="H16" s="241"/>
      <c r="I16" s="242"/>
      <c r="K16" s="67"/>
      <c r="L16" s="63"/>
      <c r="M16" s="63"/>
      <c r="N16" s="63"/>
      <c r="O16" s="63"/>
      <c r="P16" s="63"/>
      <c r="Q16" s="63"/>
      <c r="R16" s="63"/>
      <c r="S16" s="63"/>
      <c r="T16" s="64"/>
    </row>
    <row r="17" spans="2:20" ht="30" customHeight="1">
      <c r="B17" s="240"/>
      <c r="C17" s="241"/>
      <c r="D17" s="241"/>
      <c r="E17" s="241"/>
      <c r="F17" s="241"/>
      <c r="G17" s="241"/>
      <c r="H17" s="241"/>
      <c r="I17" s="242"/>
      <c r="K17" s="71"/>
      <c r="L17" s="63"/>
      <c r="M17" s="63"/>
      <c r="N17" s="63"/>
      <c r="O17" s="63"/>
      <c r="P17" s="63"/>
      <c r="Q17" s="63"/>
      <c r="R17" s="63"/>
      <c r="S17" s="63"/>
      <c r="T17" s="64"/>
    </row>
    <row r="18" spans="2:20" ht="30" customHeight="1">
      <c r="B18" s="240"/>
      <c r="C18" s="241"/>
      <c r="D18" s="241"/>
      <c r="E18" s="241"/>
      <c r="F18" s="241"/>
      <c r="G18" s="241"/>
      <c r="H18" s="241"/>
      <c r="I18" s="242"/>
      <c r="K18" s="70"/>
      <c r="L18" s="63"/>
      <c r="M18" s="63"/>
      <c r="N18" s="63"/>
      <c r="O18" s="63"/>
      <c r="P18" s="63"/>
      <c r="Q18" s="63"/>
      <c r="R18" s="63"/>
      <c r="S18" s="63"/>
      <c r="T18" s="64"/>
    </row>
    <row r="19" spans="2:20" ht="30" customHeight="1">
      <c r="B19" s="240"/>
      <c r="C19" s="241"/>
      <c r="D19" s="241"/>
      <c r="E19" s="241"/>
      <c r="F19" s="241"/>
      <c r="G19" s="241"/>
      <c r="H19" s="241"/>
      <c r="I19" s="242"/>
      <c r="K19" s="71"/>
      <c r="L19" s="63"/>
      <c r="M19" s="63"/>
      <c r="N19" s="63"/>
      <c r="O19" s="63"/>
      <c r="P19" s="63"/>
      <c r="Q19" s="63"/>
      <c r="R19" s="63"/>
      <c r="S19" s="63"/>
      <c r="T19" s="64"/>
    </row>
    <row r="20" spans="2:20" ht="30" customHeight="1">
      <c r="B20" s="240"/>
      <c r="C20" s="241"/>
      <c r="D20" s="241"/>
      <c r="E20" s="241"/>
      <c r="F20" s="241"/>
      <c r="G20" s="241"/>
      <c r="H20" s="241"/>
      <c r="I20" s="242"/>
      <c r="K20" s="71"/>
      <c r="L20" s="63"/>
      <c r="M20" s="63"/>
      <c r="N20" s="63"/>
      <c r="O20" s="63"/>
      <c r="P20" s="63"/>
      <c r="Q20" s="63"/>
      <c r="R20" s="63"/>
      <c r="S20" s="63"/>
      <c r="T20" s="64"/>
    </row>
    <row r="21" spans="2:20" ht="30" customHeight="1">
      <c r="B21" s="240"/>
      <c r="C21" s="241"/>
      <c r="D21" s="241"/>
      <c r="E21" s="241"/>
      <c r="F21" s="241"/>
      <c r="G21" s="241"/>
      <c r="H21" s="241"/>
      <c r="I21" s="242"/>
      <c r="K21" s="72"/>
      <c r="L21" s="63"/>
      <c r="M21" s="63"/>
      <c r="N21" s="63"/>
      <c r="O21" s="63"/>
      <c r="P21" s="63"/>
      <c r="Q21" s="63"/>
      <c r="R21" s="63"/>
      <c r="S21" s="63"/>
      <c r="T21" s="64"/>
    </row>
    <row r="22" spans="2:20" ht="30" customHeight="1">
      <c r="B22" s="240"/>
      <c r="C22" s="241"/>
      <c r="D22" s="241"/>
      <c r="E22" s="241"/>
      <c r="F22" s="241"/>
      <c r="G22" s="241"/>
      <c r="H22" s="241"/>
      <c r="I22" s="242"/>
      <c r="K22" s="72"/>
      <c r="L22" s="63"/>
      <c r="M22" s="63"/>
      <c r="N22" s="63"/>
      <c r="O22" s="63"/>
      <c r="P22" s="63"/>
      <c r="Q22" s="63"/>
      <c r="R22" s="63"/>
      <c r="S22" s="63"/>
      <c r="T22" s="64"/>
    </row>
    <row r="23" spans="2:20" ht="30" customHeight="1">
      <c r="B23" s="260" t="s">
        <v>59</v>
      </c>
      <c r="C23" s="261"/>
      <c r="D23" s="261"/>
      <c r="E23" s="261"/>
      <c r="F23" s="261"/>
      <c r="G23" s="261"/>
      <c r="H23" s="261"/>
      <c r="I23" s="262"/>
      <c r="J23" s="69"/>
      <c r="K23" s="254" t="s">
        <v>59</v>
      </c>
      <c r="L23" s="255"/>
      <c r="M23" s="255"/>
      <c r="N23" s="255"/>
      <c r="O23" s="255"/>
      <c r="P23" s="255"/>
      <c r="Q23" s="255"/>
      <c r="R23" s="255"/>
      <c r="S23" s="255"/>
      <c r="T23" s="256"/>
    </row>
    <row r="24" spans="2:20" ht="30" customHeight="1" thickBot="1">
      <c r="B24" s="263"/>
      <c r="C24" s="264"/>
      <c r="D24" s="264"/>
      <c r="E24" s="264"/>
      <c r="F24" s="264"/>
      <c r="G24" s="264"/>
      <c r="H24" s="264"/>
      <c r="I24" s="265"/>
      <c r="K24" s="73"/>
      <c r="L24" s="65"/>
      <c r="M24" s="65"/>
      <c r="N24" s="65"/>
      <c r="O24" s="65"/>
      <c r="P24" s="65"/>
      <c r="Q24" s="65"/>
      <c r="R24" s="65"/>
      <c r="S24" s="65"/>
      <c r="T24" s="66"/>
    </row>
    <row r="25" spans="2:20" ht="13.8">
      <c r="K25" s="68"/>
      <c r="L25" s="63"/>
    </row>
    <row r="26" spans="2:20" ht="14.4" thickBot="1">
      <c r="K26" s="68"/>
      <c r="L26" s="63"/>
    </row>
    <row r="27" spans="2:20" ht="13.8">
      <c r="B27" s="91"/>
      <c r="C27" s="88"/>
      <c r="D27" s="88"/>
      <c r="E27" s="88"/>
      <c r="F27" s="88"/>
      <c r="G27" s="88"/>
      <c r="H27" s="88"/>
      <c r="I27" s="89"/>
      <c r="K27" s="68"/>
      <c r="L27" s="63"/>
    </row>
    <row r="28" spans="2:20" ht="15.6">
      <c r="B28" s="95" t="s">
        <v>85</v>
      </c>
      <c r="C28" s="96" t="s">
        <v>86</v>
      </c>
      <c r="D28" s="63"/>
      <c r="E28" s="63"/>
      <c r="F28" s="63"/>
      <c r="G28" s="63"/>
      <c r="H28" s="63"/>
      <c r="I28" s="64"/>
      <c r="K28" s="68"/>
      <c r="L28" s="63"/>
    </row>
    <row r="29" spans="2:20" ht="13.8">
      <c r="B29" s="71"/>
      <c r="C29" s="63"/>
      <c r="D29" s="63"/>
      <c r="E29" s="63"/>
      <c r="F29" s="63"/>
      <c r="G29" s="63"/>
      <c r="H29" s="63"/>
      <c r="I29" s="64"/>
      <c r="K29" s="68"/>
      <c r="L29" s="63"/>
    </row>
    <row r="30" spans="2:20" ht="13.8">
      <c r="B30" s="71"/>
      <c r="C30" s="63"/>
      <c r="D30" s="63"/>
      <c r="E30" s="63"/>
      <c r="F30" s="63"/>
      <c r="G30" s="63"/>
      <c r="H30" s="63"/>
      <c r="I30" s="64"/>
      <c r="K30" s="68"/>
      <c r="L30" s="63"/>
    </row>
    <row r="31" spans="2:20" ht="13.8">
      <c r="B31" s="71"/>
      <c r="C31" s="63"/>
      <c r="D31" s="63"/>
      <c r="E31" s="63"/>
      <c r="F31" s="63"/>
      <c r="G31" s="63"/>
      <c r="H31" s="63"/>
      <c r="I31" s="64"/>
      <c r="K31" s="68"/>
      <c r="L31" s="63"/>
    </row>
    <row r="32" spans="2:20" ht="17.399999999999999">
      <c r="B32" s="71"/>
      <c r="C32" s="63"/>
      <c r="D32" s="63"/>
      <c r="E32" s="63"/>
      <c r="F32" s="63"/>
      <c r="G32" s="63"/>
      <c r="H32" s="63"/>
      <c r="I32" s="64"/>
      <c r="K32" s="243" t="s">
        <v>70</v>
      </c>
      <c r="L32" s="243"/>
      <c r="M32" s="243"/>
      <c r="N32" s="243"/>
      <c r="O32" s="243"/>
      <c r="P32" s="243"/>
      <c r="Q32" s="243"/>
      <c r="R32" s="243"/>
      <c r="S32" s="243"/>
      <c r="T32" s="243"/>
    </row>
    <row r="33" spans="2:20" ht="17.399999999999999">
      <c r="B33" s="71"/>
      <c r="C33" s="63"/>
      <c r="D33" s="63"/>
      <c r="E33" s="63"/>
      <c r="F33" s="63"/>
      <c r="G33" s="63"/>
      <c r="H33" s="63"/>
      <c r="I33" s="64"/>
      <c r="K33" s="243" t="s">
        <v>71</v>
      </c>
      <c r="L33" s="243"/>
      <c r="M33" s="243"/>
      <c r="N33" s="243"/>
      <c r="O33" s="243"/>
      <c r="P33" s="243"/>
      <c r="Q33" s="243"/>
      <c r="R33" s="243"/>
      <c r="S33" s="243"/>
      <c r="T33" s="243"/>
    </row>
    <row r="34" spans="2:20">
      <c r="B34" s="71"/>
      <c r="C34" s="63"/>
      <c r="D34" s="63"/>
      <c r="E34" s="63"/>
      <c r="F34" s="63"/>
      <c r="G34" s="63"/>
      <c r="H34" s="63"/>
      <c r="I34" s="64"/>
      <c r="K34" s="63"/>
      <c r="L34" s="63"/>
    </row>
    <row r="35" spans="2:20" ht="15.6">
      <c r="B35" s="71"/>
      <c r="C35" s="63"/>
      <c r="D35" s="63"/>
      <c r="E35" s="63"/>
      <c r="F35" s="63"/>
      <c r="G35" s="63"/>
      <c r="H35" s="63"/>
      <c r="I35" s="64"/>
      <c r="K35" s="92" t="s">
        <v>116</v>
      </c>
      <c r="L35" s="63"/>
      <c r="Q35" s="94" t="s">
        <v>72</v>
      </c>
    </row>
    <row r="36" spans="2:20" ht="16.2" thickBot="1">
      <c r="B36" s="71"/>
      <c r="C36" s="63"/>
      <c r="D36" s="63"/>
      <c r="E36" s="63"/>
      <c r="F36" s="63"/>
      <c r="G36" s="63"/>
      <c r="H36" s="63"/>
      <c r="I36" s="64"/>
      <c r="K36" s="93" t="s">
        <v>117</v>
      </c>
      <c r="P36" s="87"/>
      <c r="Q36" s="94" t="s">
        <v>81</v>
      </c>
      <c r="R36" s="94" t="s">
        <v>118</v>
      </c>
    </row>
    <row r="37" spans="2:20" ht="30" customHeight="1">
      <c r="B37" s="71"/>
      <c r="C37" s="63"/>
      <c r="D37" s="63"/>
      <c r="E37" s="63"/>
      <c r="F37" s="63"/>
      <c r="G37" s="63"/>
      <c r="H37" s="63"/>
      <c r="I37" s="64"/>
      <c r="K37" s="233" t="s">
        <v>82</v>
      </c>
      <c r="L37" s="236" t="s">
        <v>73</v>
      </c>
      <c r="M37" s="237"/>
      <c r="N37" s="237"/>
      <c r="O37" s="237"/>
      <c r="P37" s="237"/>
      <c r="Q37" s="237"/>
      <c r="R37" s="237"/>
      <c r="S37" s="237"/>
      <c r="T37" s="238"/>
    </row>
    <row r="38" spans="2:20" ht="30" customHeight="1" thickBot="1">
      <c r="B38" s="90"/>
      <c r="C38" s="65"/>
      <c r="D38" s="65"/>
      <c r="E38" s="65"/>
      <c r="F38" s="65"/>
      <c r="G38" s="65"/>
      <c r="H38" s="65"/>
      <c r="I38" s="66"/>
      <c r="K38" s="234"/>
      <c r="L38" s="227" t="s">
        <v>74</v>
      </c>
      <c r="M38" s="228"/>
      <c r="N38" s="228"/>
      <c r="O38" s="229"/>
      <c r="P38" s="212" t="str">
        <f>SKP!I5</f>
        <v>Nurwati</v>
      </c>
      <c r="Q38" s="213"/>
      <c r="R38" s="213"/>
      <c r="S38" s="213"/>
      <c r="T38" s="214"/>
    </row>
    <row r="39" spans="2:20" ht="30" customHeight="1">
      <c r="B39" s="91"/>
      <c r="C39" s="88"/>
      <c r="D39" s="88"/>
      <c r="E39" s="98" t="s">
        <v>87</v>
      </c>
      <c r="F39" s="88"/>
      <c r="G39" s="88"/>
      <c r="H39" s="88"/>
      <c r="I39" s="89"/>
      <c r="K39" s="234"/>
      <c r="L39" s="227" t="s">
        <v>75</v>
      </c>
      <c r="M39" s="228"/>
      <c r="N39" s="228"/>
      <c r="O39" s="229"/>
      <c r="P39" s="212" t="str">
        <f>SKP!I6</f>
        <v>030581/0305157803</v>
      </c>
      <c r="Q39" s="213"/>
      <c r="R39" s="213"/>
      <c r="S39" s="213"/>
      <c r="T39" s="214"/>
    </row>
    <row r="40" spans="2:20" ht="30" customHeight="1">
      <c r="B40" s="71"/>
      <c r="C40" s="63"/>
      <c r="D40" s="63"/>
      <c r="E40" s="223" t="s">
        <v>79</v>
      </c>
      <c r="F40" s="223"/>
      <c r="G40" s="223"/>
      <c r="H40" s="223"/>
      <c r="I40" s="226"/>
      <c r="K40" s="234"/>
      <c r="L40" s="227" t="s">
        <v>76</v>
      </c>
      <c r="M40" s="228"/>
      <c r="N40" s="228"/>
      <c r="O40" s="229"/>
      <c r="P40" s="212" t="str">
        <f>SKP!I7</f>
        <v>Penata Muda tingkat I,III/b</v>
      </c>
      <c r="Q40" s="213"/>
      <c r="R40" s="213"/>
      <c r="S40" s="213"/>
      <c r="T40" s="214"/>
    </row>
    <row r="41" spans="2:20" ht="30" customHeight="1">
      <c r="B41" s="71"/>
      <c r="C41" s="63"/>
      <c r="D41" s="63"/>
      <c r="E41" s="63"/>
      <c r="F41" s="63"/>
      <c r="G41" s="63"/>
      <c r="H41" s="63"/>
      <c r="I41" s="64"/>
      <c r="K41" s="234"/>
      <c r="L41" s="227" t="s">
        <v>77</v>
      </c>
      <c r="M41" s="228"/>
      <c r="N41" s="228"/>
      <c r="O41" s="229"/>
      <c r="P41" s="212" t="str">
        <f>SKP!I8</f>
        <v>Lektor</v>
      </c>
      <c r="Q41" s="213"/>
      <c r="R41" s="213"/>
      <c r="S41" s="213"/>
      <c r="T41" s="214"/>
    </row>
    <row r="42" spans="2:20" ht="30" customHeight="1" thickBot="1">
      <c r="B42" s="71"/>
      <c r="C42" s="63"/>
      <c r="D42" s="63"/>
      <c r="E42" s="219" t="str">
        <f>SKP!D5</f>
        <v>Ita Novita</v>
      </c>
      <c r="F42" s="219"/>
      <c r="G42" s="219"/>
      <c r="H42" s="219"/>
      <c r="I42" s="220"/>
      <c r="K42" s="235"/>
      <c r="L42" s="230" t="s">
        <v>78</v>
      </c>
      <c r="M42" s="231"/>
      <c r="N42" s="231"/>
      <c r="O42" s="232"/>
      <c r="P42" s="215" t="str">
        <f>SKP!I9</f>
        <v>Dosen Tetap Pada FTI Universita Budi Luhur</v>
      </c>
      <c r="Q42" s="216"/>
      <c r="R42" s="216"/>
      <c r="S42" s="216"/>
      <c r="T42" s="217"/>
    </row>
    <row r="43" spans="2:20" ht="30" customHeight="1">
      <c r="B43" s="71"/>
      <c r="C43" s="63"/>
      <c r="D43" s="63"/>
      <c r="E43" s="221">
        <f>SKP!D6</f>
        <v>0</v>
      </c>
      <c r="F43" s="221"/>
      <c r="G43" s="221"/>
      <c r="H43" s="221"/>
      <c r="I43" s="222"/>
      <c r="K43" s="233" t="s">
        <v>83</v>
      </c>
      <c r="L43" s="236" t="s">
        <v>79</v>
      </c>
      <c r="M43" s="237"/>
      <c r="N43" s="237"/>
      <c r="O43" s="237"/>
      <c r="P43" s="237"/>
      <c r="Q43" s="237"/>
      <c r="R43" s="237"/>
      <c r="S43" s="237"/>
      <c r="T43" s="238"/>
    </row>
    <row r="44" spans="2:20" ht="30" customHeight="1">
      <c r="B44" s="95" t="s">
        <v>88</v>
      </c>
      <c r="C44" s="96" t="s">
        <v>89</v>
      </c>
      <c r="D44" s="63"/>
      <c r="E44" s="101"/>
      <c r="F44" s="101"/>
      <c r="G44" s="101"/>
      <c r="H44" s="101"/>
      <c r="I44" s="102"/>
      <c r="K44" s="234"/>
      <c r="L44" s="227" t="s">
        <v>74</v>
      </c>
      <c r="M44" s="228"/>
      <c r="N44" s="228"/>
      <c r="O44" s="229"/>
      <c r="P44" s="212" t="str">
        <f>SKP!D5</f>
        <v>Ita Novita</v>
      </c>
      <c r="Q44" s="213"/>
      <c r="R44" s="213"/>
      <c r="S44" s="213"/>
      <c r="T44" s="214"/>
    </row>
    <row r="45" spans="2:20" ht="30" customHeight="1">
      <c r="B45" s="95"/>
      <c r="C45" s="223" t="s">
        <v>90</v>
      </c>
      <c r="D45" s="223"/>
      <c r="E45" s="223"/>
      <c r="F45" s="63"/>
      <c r="G45" s="63"/>
      <c r="H45" s="63"/>
      <c r="I45" s="64"/>
      <c r="K45" s="234"/>
      <c r="L45" s="227" t="s">
        <v>75</v>
      </c>
      <c r="M45" s="228"/>
      <c r="N45" s="228"/>
      <c r="O45" s="229"/>
      <c r="P45" s="212">
        <f>SKP!D6</f>
        <v>0</v>
      </c>
      <c r="Q45" s="213"/>
      <c r="R45" s="213"/>
      <c r="S45" s="213"/>
      <c r="T45" s="214"/>
    </row>
    <row r="46" spans="2:20" ht="30" customHeight="1">
      <c r="B46" s="71"/>
      <c r="C46" s="99"/>
      <c r="D46" s="100"/>
      <c r="E46" s="100"/>
      <c r="F46" s="63"/>
      <c r="G46" s="63"/>
      <c r="H46" s="63"/>
      <c r="I46" s="64"/>
      <c r="K46" s="234"/>
      <c r="L46" s="227" t="s">
        <v>76</v>
      </c>
      <c r="M46" s="228"/>
      <c r="N46" s="228"/>
      <c r="O46" s="229"/>
      <c r="P46" s="212">
        <f>SKP!D7</f>
        <v>0</v>
      </c>
      <c r="Q46" s="213"/>
      <c r="R46" s="213"/>
      <c r="S46" s="213"/>
      <c r="T46" s="214"/>
    </row>
    <row r="47" spans="2:20" ht="30" customHeight="1">
      <c r="B47" s="71"/>
      <c r="C47" s="224" t="str">
        <f>SKP!I5</f>
        <v>Nurwati</v>
      </c>
      <c r="D47" s="224"/>
      <c r="E47" s="224"/>
      <c r="F47" s="63"/>
      <c r="G47" s="63"/>
      <c r="H47" s="63"/>
      <c r="I47" s="64"/>
      <c r="K47" s="234"/>
      <c r="L47" s="227" t="s">
        <v>77</v>
      </c>
      <c r="M47" s="228"/>
      <c r="N47" s="228"/>
      <c r="O47" s="229"/>
      <c r="P47" s="212">
        <f>SKP!D8</f>
        <v>0</v>
      </c>
      <c r="Q47" s="213"/>
      <c r="R47" s="213"/>
      <c r="S47" s="213"/>
      <c r="T47" s="214"/>
    </row>
    <row r="48" spans="2:20" ht="30" customHeight="1" thickBot="1">
      <c r="B48" s="71"/>
      <c r="C48" s="225" t="str">
        <f>SKP!I6</f>
        <v>030581/0305157803</v>
      </c>
      <c r="D48" s="225"/>
      <c r="E48" s="225"/>
      <c r="F48" s="63"/>
      <c r="G48" s="63"/>
      <c r="H48" s="63"/>
      <c r="I48" s="64"/>
      <c r="K48" s="235"/>
      <c r="L48" s="230" t="s">
        <v>78</v>
      </c>
      <c r="M48" s="231"/>
      <c r="N48" s="231"/>
      <c r="O48" s="232"/>
      <c r="P48" s="215" t="str">
        <f>SKP!D9</f>
        <v>Kaprodi Sistem Informasi FTI Universitas Budi Luhur</v>
      </c>
      <c r="Q48" s="216"/>
      <c r="R48" s="216"/>
      <c r="S48" s="216"/>
      <c r="T48" s="217"/>
    </row>
    <row r="49" spans="2:20" ht="30" customHeight="1">
      <c r="B49" s="71"/>
      <c r="C49" s="103"/>
      <c r="D49" s="103"/>
      <c r="E49" s="97" t="s">
        <v>91</v>
      </c>
      <c r="F49" s="63"/>
      <c r="G49" s="63"/>
      <c r="H49" s="63"/>
      <c r="I49" s="64"/>
      <c r="K49" s="233" t="s">
        <v>84</v>
      </c>
      <c r="L49" s="236" t="s">
        <v>80</v>
      </c>
      <c r="M49" s="237"/>
      <c r="N49" s="237"/>
      <c r="O49" s="237"/>
      <c r="P49" s="237"/>
      <c r="Q49" s="237"/>
      <c r="R49" s="237"/>
      <c r="S49" s="237"/>
      <c r="T49" s="238"/>
    </row>
    <row r="50" spans="2:20" ht="30" customHeight="1">
      <c r="B50" s="71"/>
      <c r="C50" s="104"/>
      <c r="D50" s="104"/>
      <c r="E50" s="223" t="s">
        <v>80</v>
      </c>
      <c r="F50" s="223"/>
      <c r="G50" s="223"/>
      <c r="H50" s="223"/>
      <c r="I50" s="226"/>
      <c r="K50" s="234"/>
      <c r="L50" s="227" t="s">
        <v>74</v>
      </c>
      <c r="M50" s="228"/>
      <c r="N50" s="228"/>
      <c r="O50" s="229"/>
      <c r="P50" s="218"/>
      <c r="Q50" s="213"/>
      <c r="R50" s="213"/>
      <c r="S50" s="213"/>
      <c r="T50" s="214"/>
    </row>
    <row r="51" spans="2:20" ht="30" customHeight="1">
      <c r="B51" s="71"/>
      <c r="C51" s="63"/>
      <c r="D51" s="63"/>
      <c r="E51" s="63"/>
      <c r="F51" s="63"/>
      <c r="G51" s="63"/>
      <c r="H51" s="63"/>
      <c r="I51" s="64"/>
      <c r="K51" s="234"/>
      <c r="L51" s="227" t="s">
        <v>75</v>
      </c>
      <c r="M51" s="228"/>
      <c r="N51" s="228"/>
      <c r="O51" s="229"/>
      <c r="P51" s="218"/>
      <c r="Q51" s="213"/>
      <c r="R51" s="213"/>
      <c r="S51" s="213"/>
      <c r="T51" s="214"/>
    </row>
    <row r="52" spans="2:20" ht="30" customHeight="1">
      <c r="B52" s="71"/>
      <c r="C52" s="63"/>
      <c r="D52" s="63"/>
      <c r="E52" s="219">
        <f>P50</f>
        <v>0</v>
      </c>
      <c r="F52" s="219"/>
      <c r="G52" s="219"/>
      <c r="H52" s="219"/>
      <c r="I52" s="220"/>
      <c r="K52" s="234"/>
      <c r="L52" s="227" t="s">
        <v>76</v>
      </c>
      <c r="M52" s="228"/>
      <c r="N52" s="228"/>
      <c r="O52" s="229"/>
      <c r="P52" s="218"/>
      <c r="Q52" s="213"/>
      <c r="R52" s="213"/>
      <c r="S52" s="213"/>
      <c r="T52" s="214"/>
    </row>
    <row r="53" spans="2:20" ht="30" customHeight="1">
      <c r="B53" s="71"/>
      <c r="C53" s="63"/>
      <c r="D53" s="63"/>
      <c r="E53" s="221">
        <f>P51</f>
        <v>0</v>
      </c>
      <c r="F53" s="221"/>
      <c r="G53" s="221"/>
      <c r="H53" s="221"/>
      <c r="I53" s="222"/>
      <c r="K53" s="234"/>
      <c r="L53" s="227" t="s">
        <v>77</v>
      </c>
      <c r="M53" s="228"/>
      <c r="N53" s="228"/>
      <c r="O53" s="229"/>
      <c r="P53" s="218"/>
      <c r="Q53" s="213"/>
      <c r="R53" s="213"/>
      <c r="S53" s="213"/>
      <c r="T53" s="214"/>
    </row>
    <row r="54" spans="2:20" ht="30" customHeight="1" thickBot="1">
      <c r="B54" s="90"/>
      <c r="C54" s="65"/>
      <c r="D54" s="65"/>
      <c r="E54" s="65"/>
      <c r="F54" s="65"/>
      <c r="G54" s="65"/>
      <c r="H54" s="65"/>
      <c r="I54" s="66"/>
      <c r="K54" s="235"/>
      <c r="L54" s="230" t="s">
        <v>78</v>
      </c>
      <c r="M54" s="231"/>
      <c r="N54" s="231"/>
      <c r="O54" s="232"/>
      <c r="P54" s="239"/>
      <c r="Q54" s="216"/>
      <c r="R54" s="216"/>
      <c r="S54" s="216"/>
      <c r="T54" s="217"/>
    </row>
  </sheetData>
  <mergeCells count="86">
    <mergeCell ref="D9:E9"/>
    <mergeCell ref="D10:E10"/>
    <mergeCell ref="D11:E11"/>
    <mergeCell ref="D12:E12"/>
    <mergeCell ref="B15:I15"/>
    <mergeCell ref="B16:I16"/>
    <mergeCell ref="B17:I17"/>
    <mergeCell ref="B18:I18"/>
    <mergeCell ref="B19:I19"/>
    <mergeCell ref="B2:B12"/>
    <mergeCell ref="C2:H2"/>
    <mergeCell ref="C4:C12"/>
    <mergeCell ref="B13:H13"/>
    <mergeCell ref="D8:E8"/>
    <mergeCell ref="G4:H4"/>
    <mergeCell ref="G5:H5"/>
    <mergeCell ref="B21:I21"/>
    <mergeCell ref="B22:I22"/>
    <mergeCell ref="B23:I23"/>
    <mergeCell ref="B24:I24"/>
    <mergeCell ref="C3:D3"/>
    <mergeCell ref="D4:E4"/>
    <mergeCell ref="D5:E5"/>
    <mergeCell ref="D6:E6"/>
    <mergeCell ref="D7:E7"/>
    <mergeCell ref="B14:H14"/>
    <mergeCell ref="K2:T2"/>
    <mergeCell ref="K3:T3"/>
    <mergeCell ref="K11:T11"/>
    <mergeCell ref="K12:T12"/>
    <mergeCell ref="K23:T23"/>
    <mergeCell ref="K10:T10"/>
    <mergeCell ref="G6:H6"/>
    <mergeCell ref="G7:H7"/>
    <mergeCell ref="G8:H8"/>
    <mergeCell ref="G9:H9"/>
    <mergeCell ref="G10:H10"/>
    <mergeCell ref="G11:H11"/>
    <mergeCell ref="K32:T32"/>
    <mergeCell ref="K33:T33"/>
    <mergeCell ref="K37:K42"/>
    <mergeCell ref="L37:T37"/>
    <mergeCell ref="L38:O38"/>
    <mergeCell ref="L39:O39"/>
    <mergeCell ref="E40:I40"/>
    <mergeCell ref="B20:I20"/>
    <mergeCell ref="L40:O40"/>
    <mergeCell ref="L41:O41"/>
    <mergeCell ref="L42:O42"/>
    <mergeCell ref="K43:K48"/>
    <mergeCell ref="L43:T43"/>
    <mergeCell ref="L44:O44"/>
    <mergeCell ref="L45:O45"/>
    <mergeCell ref="L46:O46"/>
    <mergeCell ref="L47:O47"/>
    <mergeCell ref="L48:O48"/>
    <mergeCell ref="K49:K54"/>
    <mergeCell ref="L50:O50"/>
    <mergeCell ref="L51:O51"/>
    <mergeCell ref="L52:O52"/>
    <mergeCell ref="L53:O53"/>
    <mergeCell ref="L54:O54"/>
    <mergeCell ref="L49:T49"/>
    <mergeCell ref="P54:T54"/>
    <mergeCell ref="E43:I43"/>
    <mergeCell ref="E42:I42"/>
    <mergeCell ref="C45:E45"/>
    <mergeCell ref="C47:E47"/>
    <mergeCell ref="C48:E48"/>
    <mergeCell ref="E50:I50"/>
    <mergeCell ref="E52:I52"/>
    <mergeCell ref="E53:I53"/>
    <mergeCell ref="P38:T38"/>
    <mergeCell ref="P39:T39"/>
    <mergeCell ref="P40:T40"/>
    <mergeCell ref="P41:T41"/>
    <mergeCell ref="P42:T42"/>
    <mergeCell ref="P44:T44"/>
    <mergeCell ref="P45:T45"/>
    <mergeCell ref="P46:T46"/>
    <mergeCell ref="P47:T47"/>
    <mergeCell ref="P48:T48"/>
    <mergeCell ref="P50:T50"/>
    <mergeCell ref="P51:T51"/>
    <mergeCell ref="P52:T52"/>
    <mergeCell ref="P53:T53"/>
  </mergeCells>
  <pageMargins left="0.47244094488188981" right="0.19685039370078741" top="0.53" bottom="0.6" header="0.31496062992125984" footer="0.31496062992125984"/>
  <pageSetup paperSize="9" scale="70" orientation="landscape" r:id="rId1"/>
  <rowBreaks count="1" manualBreakCount="1">
    <brk id="2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SKP</vt:lpstr>
      <vt:lpstr>PENGUKURAN</vt:lpstr>
      <vt:lpstr>PENILAIAN</vt:lpstr>
      <vt:lpstr>Sheet2</vt:lpstr>
      <vt:lpstr>Sheet1</vt:lpstr>
      <vt:lpstr>PENILAIAN!Print_Area</vt:lpstr>
      <vt:lpstr>SKP!Print_Area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Hp</cp:lastModifiedBy>
  <cp:lastPrinted>2013-12-11T04:07:59Z</cp:lastPrinted>
  <dcterms:created xsi:type="dcterms:W3CDTF">2010-10-07T03:41:24Z</dcterms:created>
  <dcterms:modified xsi:type="dcterms:W3CDTF">2018-02-16T07:39:23Z</dcterms:modified>
</cp:coreProperties>
</file>